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45" windowWidth="28335" windowHeight="12465"/>
  </bookViews>
  <sheets>
    <sheet name="Титульный" sheetId="1" r:id="rId1"/>
    <sheet name="Актив" sheetId="2" r:id="rId2"/>
    <sheet name="Пассив" sheetId="3" r:id="rId3"/>
    <sheet name="Расштфровка показателей" sheetId="4" r:id="rId4"/>
  </sheets>
  <externalReferences>
    <externalReference r:id="rId5"/>
  </externalReferences>
  <definedNames>
    <definedName name="code">[1]Инструкция!$I$2</definedName>
    <definedName name="god">Титульный!$D$12</definedName>
    <definedName name="kvartal">[1]TEHSHEET!$C$2:$C$5</definedName>
    <definedName name="LINE_1100_1">Актив!$I$23</definedName>
    <definedName name="LINE_1100_2">Актив!$L$23</definedName>
    <definedName name="LINE_1100_3">Актив!$O$23</definedName>
    <definedName name="LINE_1200_1">Актив!$I$31</definedName>
    <definedName name="LINE_1200_2">Актив!$L$31</definedName>
    <definedName name="LINE_1200_3">Актив!$O$31</definedName>
    <definedName name="LINE_1300_1">Пассив!$I$20</definedName>
    <definedName name="LINE_1300_2">Пассив!$L$20</definedName>
    <definedName name="LINE_1300_3">Пассив!$O$20</definedName>
    <definedName name="LINE_1400_1">Пассив!$I$26</definedName>
    <definedName name="LINE_1400_2">Пассив!$L$26</definedName>
    <definedName name="LINE_1400_3">Пассив!$O$26</definedName>
    <definedName name="LINE_1500_1">Пассив!$I$33</definedName>
    <definedName name="LINE_1500_2">Пассив!$L$33</definedName>
    <definedName name="LINE_1500_3">Пассив!$O$33</definedName>
    <definedName name="logic">[1]TEHSHEET!$B$2:$B$3</definedName>
    <definedName name="MO_LIST_5">[1]REESTR_MO!$B$47:$B$67</definedName>
    <definedName name="money">[1]TEHSHEET!$E$2:$E$3</definedName>
    <definedName name="MR_LIST">[1]REESTR_MO!$D$2:$D$19</definedName>
    <definedName name="org_operates">[1]TEHSHEET!$I$2:$I$4</definedName>
    <definedName name="report_date">[1]Титульный!$D$14</definedName>
    <definedName name="SUM_1100_1">Актив!$I$14:$I$22</definedName>
    <definedName name="SUM_1100_2">Актив!$L$14:$L$22</definedName>
    <definedName name="SUM_1100_3">Актив!$O$14:$O$22</definedName>
    <definedName name="SUM_1165_1">'Расштфровка показателей'!$I$36:$I$37</definedName>
    <definedName name="SUM_1165_2">'Расштфровка показателей'!$L$36:$L$37</definedName>
    <definedName name="SUM_1165_3">'Расштфровка показателей'!$O$36:$O$37</definedName>
    <definedName name="SUM_1200_1">Актив!$I$25:$I$30</definedName>
    <definedName name="SUM_1200_2">Актив!$L$25:$L$30</definedName>
    <definedName name="SUM_1200_3">Актив!$O$25:$O$30</definedName>
    <definedName name="SUM_1255_1">'Расштфровка показателей'!$I$59:$I$60</definedName>
    <definedName name="SUM_1255_2">'Расштфровка показателей'!$L$59:$L$60</definedName>
    <definedName name="SUM_1255_3">'Расштфровка показателей'!$O$59:$O$60</definedName>
    <definedName name="SUM_1300_1">Пассив!$I$14:$I$19</definedName>
    <definedName name="SUM_1300_2">Пассив!$L$14:$L$19</definedName>
    <definedName name="SUM_1300_3">Пассив!$O$14:$O$19</definedName>
    <definedName name="SUM_1320_1">'Расштфровка показателей'!$I$73:$I$73</definedName>
    <definedName name="SUM_1320_2">'Расштфровка показателей'!$L$73:$L$73</definedName>
    <definedName name="SUM_1320_3">'Расштфровка показателей'!$O$73:$O$73</definedName>
    <definedName name="SUM_1375_1">'Расштфровка показателей'!$I$86:$I$88</definedName>
    <definedName name="SUM_1375_2">'Расштфровка показателей'!$L$86:$L$88</definedName>
    <definedName name="SUM_1375_3">'Расштфровка показателей'!$O$86:$O$88</definedName>
    <definedName name="SUM_1400_1">Пассив!$I$22:$I$25</definedName>
    <definedName name="SUM_1400_2">Пассив!$L$22:$L$25</definedName>
    <definedName name="SUM_1400_3">Пассив!$O$22:$O$25</definedName>
    <definedName name="SUM_1435_1">'Расштфровка показателей'!$I$99:$I$101</definedName>
    <definedName name="SUM_1435_2">'Расштфровка показателей'!$L$99:$L$101</definedName>
    <definedName name="SUM_1435_3">'Расштфровка показателей'!$O$99:$O$101</definedName>
    <definedName name="SUM_1500_1">Пассив!$I$28:$I$32</definedName>
    <definedName name="SUM_1500_2">Пассив!$L$28:$L$32</definedName>
    <definedName name="SUM_1500_3">Пассив!$O$28:$O$32</definedName>
    <definedName name="SUM_1545_1">'Расштфровка показателей'!$I$120:$I$122</definedName>
    <definedName name="SUM_1545_2">'Расштфровка показателей'!$L$120:$L$122</definedName>
    <definedName name="SUM_1545_3">'Расштфровка показателей'!$O$120:$O$122</definedName>
    <definedName name="unit">[1]Титульный!$D$26</definedName>
    <definedName name="version">[1]Инструкция!$I$3</definedName>
    <definedName name="YEAR">[1]TEHSHEET!$D$2:$D$6</definedName>
  </definedNames>
  <calcPr calcId="125725"/>
</workbook>
</file>

<file path=xl/calcChain.xml><?xml version="1.0" encoding="utf-8"?>
<calcChain xmlns="http://schemas.openxmlformats.org/spreadsheetml/2006/main">
  <c r="L117" i="4"/>
  <c r="I117"/>
  <c r="F117"/>
  <c r="L111"/>
  <c r="I111"/>
  <c r="F111"/>
  <c r="L108"/>
  <c r="I108"/>
  <c r="F108"/>
  <c r="L102"/>
  <c r="I102"/>
  <c r="F102"/>
  <c r="L99"/>
  <c r="I99"/>
  <c r="F99"/>
  <c r="L96"/>
  <c r="I96"/>
  <c r="F96"/>
  <c r="L90"/>
  <c r="I90"/>
  <c r="F90"/>
  <c r="L87"/>
  <c r="I87"/>
  <c r="F87"/>
  <c r="L84"/>
  <c r="I84"/>
  <c r="F84"/>
  <c r="L78"/>
  <c r="I78"/>
  <c r="F78"/>
  <c r="L75"/>
  <c r="I75"/>
  <c r="F75"/>
  <c r="L72"/>
  <c r="I72"/>
  <c r="F72"/>
  <c r="L69"/>
  <c r="I69"/>
  <c r="F69"/>
  <c r="L63"/>
  <c r="I63"/>
  <c r="F63"/>
  <c r="L60"/>
  <c r="I60"/>
  <c r="F60"/>
  <c r="L57"/>
  <c r="I57"/>
  <c r="F57"/>
  <c r="L50"/>
  <c r="I50"/>
  <c r="F50"/>
  <c r="L47"/>
  <c r="I47"/>
  <c r="F47"/>
  <c r="L43"/>
  <c r="I43"/>
  <c r="F43"/>
  <c r="L40"/>
  <c r="I40"/>
  <c r="F40"/>
  <c r="F37"/>
  <c r="L34"/>
  <c r="I34"/>
  <c r="F34"/>
  <c r="L28"/>
  <c r="I28"/>
  <c r="F28"/>
  <c r="L25"/>
  <c r="I25"/>
  <c r="F25"/>
  <c r="L22"/>
  <c r="I22"/>
  <c r="F22"/>
  <c r="L19"/>
  <c r="I19"/>
  <c r="F19"/>
  <c r="L16"/>
  <c r="I16"/>
  <c r="F16"/>
  <c r="L13"/>
  <c r="I13"/>
  <c r="F13"/>
  <c r="L10"/>
  <c r="I10"/>
  <c r="F10"/>
  <c r="L7"/>
  <c r="I7"/>
  <c r="F7"/>
  <c r="E117"/>
  <c r="G117" s="1"/>
  <c r="K114"/>
  <c r="M114" s="1"/>
  <c r="H114"/>
  <c r="J114" s="1"/>
  <c r="E114"/>
  <c r="G114" s="1"/>
  <c r="K111"/>
  <c r="M111" s="1"/>
  <c r="H111"/>
  <c r="J111" s="1"/>
  <c r="E111"/>
  <c r="G111" s="1"/>
  <c r="K108"/>
  <c r="M108" s="1"/>
  <c r="H108"/>
  <c r="J108" s="1"/>
  <c r="E108"/>
  <c r="G108" s="1"/>
  <c r="K102"/>
  <c r="M102" s="1"/>
  <c r="H102"/>
  <c r="J102" s="1"/>
  <c r="E102"/>
  <c r="G102" s="1"/>
  <c r="K99"/>
  <c r="M99" s="1"/>
  <c r="H99"/>
  <c r="J99" s="1"/>
  <c r="E99"/>
  <c r="G99" s="1"/>
  <c r="K96"/>
  <c r="M96" s="1"/>
  <c r="H96"/>
  <c r="J96" s="1"/>
  <c r="E96"/>
  <c r="G96" s="1"/>
  <c r="K93"/>
  <c r="M93" s="1"/>
  <c r="E93"/>
  <c r="G93" s="1"/>
  <c r="K90"/>
  <c r="M90" s="1"/>
  <c r="H90"/>
  <c r="J90" s="1"/>
  <c r="E90"/>
  <c r="G90" s="1"/>
  <c r="K87"/>
  <c r="M87" s="1"/>
  <c r="H87"/>
  <c r="J87" s="1"/>
  <c r="E87"/>
  <c r="G87" s="1"/>
  <c r="K84"/>
  <c r="M84" s="1"/>
  <c r="H84"/>
  <c r="J84" s="1"/>
  <c r="E84"/>
  <c r="G84" s="1"/>
  <c r="K81"/>
  <c r="M81" s="1"/>
  <c r="K78"/>
  <c r="M78" s="1"/>
  <c r="H78"/>
  <c r="J78" s="1"/>
  <c r="E78"/>
  <c r="G78" s="1"/>
  <c r="K75"/>
  <c r="M75" s="1"/>
  <c r="H75"/>
  <c r="J75" s="1"/>
  <c r="E75"/>
  <c r="G75" s="1"/>
  <c r="K72"/>
  <c r="M72" s="1"/>
  <c r="H72"/>
  <c r="J72" s="1"/>
  <c r="E72"/>
  <c r="G72" s="1"/>
  <c r="K69"/>
  <c r="M69" s="1"/>
  <c r="H69"/>
  <c r="J69" s="1"/>
  <c r="E69"/>
  <c r="G69" s="1"/>
  <c r="K66"/>
  <c r="M66" s="1"/>
  <c r="H66"/>
  <c r="J66" s="1"/>
  <c r="E66"/>
  <c r="G66" s="1"/>
  <c r="K63"/>
  <c r="M63" s="1"/>
  <c r="H63"/>
  <c r="J63" s="1"/>
  <c r="E63"/>
  <c r="G63" s="1"/>
  <c r="K60"/>
  <c r="M60" s="1"/>
  <c r="H60"/>
  <c r="J60" s="1"/>
  <c r="E60"/>
  <c r="G60" s="1"/>
  <c r="K57"/>
  <c r="M57" s="1"/>
  <c r="H57"/>
  <c r="J57" s="1"/>
  <c r="E57"/>
  <c r="G57" s="1"/>
  <c r="K54"/>
  <c r="M54" s="1"/>
  <c r="E50"/>
  <c r="G50" s="1"/>
  <c r="K47"/>
  <c r="M47" s="1"/>
  <c r="H47"/>
  <c r="J47" s="1"/>
  <c r="E47"/>
  <c r="G47" s="1"/>
  <c r="K43"/>
  <c r="M43" s="1"/>
  <c r="H43"/>
  <c r="J43" s="1"/>
  <c r="E43"/>
  <c r="G43" s="1"/>
  <c r="K40"/>
  <c r="M40" s="1"/>
  <c r="H40"/>
  <c r="J40" s="1"/>
  <c r="E40"/>
  <c r="G40" s="1"/>
  <c r="L37"/>
  <c r="K37"/>
  <c r="M37" s="1"/>
  <c r="I37"/>
  <c r="H37"/>
  <c r="J37" s="1"/>
  <c r="E37"/>
  <c r="G37" s="1"/>
  <c r="D35"/>
  <c r="K34"/>
  <c r="M34" s="1"/>
  <c r="H34"/>
  <c r="J34" s="1"/>
  <c r="E34"/>
  <c r="G34" s="1"/>
  <c r="C34"/>
  <c r="D32"/>
  <c r="K31"/>
  <c r="M31" s="1"/>
  <c r="C31"/>
  <c r="D29"/>
  <c r="K28"/>
  <c r="M28" s="1"/>
  <c r="H28"/>
  <c r="J28" s="1"/>
  <c r="E28"/>
  <c r="G28" s="1"/>
  <c r="C28"/>
  <c r="D26"/>
  <c r="K25"/>
  <c r="M25" s="1"/>
  <c r="H25"/>
  <c r="J25" s="1"/>
  <c r="E25"/>
  <c r="G25" s="1"/>
  <c r="C25"/>
  <c r="D23"/>
  <c r="K22"/>
  <c r="M22" s="1"/>
  <c r="H22"/>
  <c r="J22" s="1"/>
  <c r="E22"/>
  <c r="G22" s="1"/>
  <c r="C22"/>
  <c r="D20"/>
  <c r="K19"/>
  <c r="M19" s="1"/>
  <c r="H19"/>
  <c r="J19" s="1"/>
  <c r="E19"/>
  <c r="G19" s="1"/>
  <c r="C19"/>
  <c r="D17"/>
  <c r="K16"/>
  <c r="M16" s="1"/>
  <c r="H16"/>
  <c r="J16" s="1"/>
  <c r="E16"/>
  <c r="G16" s="1"/>
  <c r="C16"/>
  <c r="D14"/>
  <c r="K13"/>
  <c r="M13" s="1"/>
  <c r="H13"/>
  <c r="J13" s="1"/>
  <c r="E13"/>
  <c r="G13" s="1"/>
  <c r="C13"/>
  <c r="K10"/>
  <c r="M10" s="1"/>
  <c r="H10"/>
  <c r="J10" s="1"/>
  <c r="E10"/>
  <c r="G10" s="1"/>
  <c r="K7"/>
  <c r="M7" s="1"/>
  <c r="H7"/>
  <c r="J7" s="1"/>
  <c r="E7"/>
  <c r="G7" s="1"/>
  <c r="E5"/>
  <c r="M4"/>
  <c r="L27" i="3"/>
  <c r="I27"/>
  <c r="F28"/>
  <c r="F27"/>
  <c r="F20"/>
  <c r="L14"/>
  <c r="I14"/>
  <c r="F14"/>
  <c r="K27"/>
  <c r="M27" s="1"/>
  <c r="L20"/>
  <c r="L28" s="1"/>
  <c r="K20"/>
  <c r="M20" s="1"/>
  <c r="I20"/>
  <c r="I28" s="1"/>
  <c r="H20"/>
  <c r="J20" s="1"/>
  <c r="E20"/>
  <c r="G20" s="1"/>
  <c r="K14"/>
  <c r="E5"/>
  <c r="N4"/>
  <c r="L26" i="2"/>
  <c r="L25"/>
  <c r="I25"/>
  <c r="I26" s="1"/>
  <c r="F26"/>
  <c r="F25"/>
  <c r="L17"/>
  <c r="I17"/>
  <c r="F17"/>
  <c r="K25"/>
  <c r="K17"/>
  <c r="E5"/>
  <c r="N4"/>
  <c r="G23" i="1"/>
  <c r="I3"/>
  <c r="J2"/>
  <c r="E81" i="4" l="1"/>
  <c r="G81" s="1"/>
  <c r="H54"/>
  <c r="J54" s="1"/>
  <c r="E31"/>
  <c r="G31" s="1"/>
  <c r="K50"/>
  <c r="M50" s="1"/>
  <c r="H31"/>
  <c r="J31" s="1"/>
  <c r="H50"/>
  <c r="J50" s="1"/>
  <c r="E54"/>
  <c r="G54" s="1"/>
  <c r="H81"/>
  <c r="J81" s="1"/>
  <c r="H93"/>
  <c r="J93" s="1"/>
  <c r="K117"/>
  <c r="M117" s="1"/>
  <c r="H117"/>
  <c r="J117" s="1"/>
  <c r="H14" i="3"/>
  <c r="K28"/>
  <c r="M14"/>
  <c r="H17" i="2"/>
  <c r="J17" s="1"/>
  <c r="M25"/>
  <c r="M17"/>
  <c r="K26"/>
  <c r="J14" i="3" l="1"/>
  <c r="M28"/>
  <c r="H27"/>
  <c r="J27" s="1"/>
  <c r="E17" i="2"/>
  <c r="G17" s="1"/>
  <c r="M26"/>
  <c r="H25"/>
  <c r="H28" i="3" l="1"/>
  <c r="J28" s="1"/>
  <c r="G14"/>
  <c r="J25" i="2"/>
  <c r="H26"/>
  <c r="J26" s="1"/>
  <c r="E27" i="3" l="1"/>
  <c r="E25" i="2"/>
  <c r="G27" i="3" l="1"/>
  <c r="E28"/>
  <c r="G28" s="1"/>
  <c r="G25" i="2"/>
  <c r="E26"/>
  <c r="G26" s="1"/>
</calcChain>
</file>

<file path=xl/sharedStrings.xml><?xml version="1.0" encoding="utf-8"?>
<sst xmlns="http://schemas.openxmlformats.org/spreadsheetml/2006/main" count="397" uniqueCount="323">
  <si>
    <t>Бухгалтерский баланс</t>
  </si>
  <si>
    <t>Приложение
к Приказу Минфина РФ
от 02.07.2010 № 66н
(в ред. Приказов Минфина России от 05.10.2011 №124н, 
от 17.08.2012 №113н, от 04.12.2012 №154н)</t>
  </si>
  <si>
    <t>Регион РФ</t>
  </si>
  <si>
    <t>Ленинградская область</t>
  </si>
  <si>
    <t>Отчётный период</t>
  </si>
  <si>
    <t>Год</t>
  </si>
  <si>
    <t>Квартал (с нарастающим итогом)</t>
  </si>
  <si>
    <t>год</t>
  </si>
  <si>
    <t>Отчётная дата</t>
  </si>
  <si>
    <t>31.12.2012</t>
  </si>
  <si>
    <t>Признак филиала</t>
  </si>
  <si>
    <t>нет</t>
  </si>
  <si>
    <t>Форма №1 по ОКУД</t>
  </si>
  <si>
    <t>0710001</t>
  </si>
  <si>
    <t>Дата (год,месяц,число)</t>
  </si>
  <si>
    <t>01.04.2013</t>
  </si>
  <si>
    <t>Организация:</t>
  </si>
  <si>
    <t>Муниципальное унитарное казенное предприятие "Свердловские коммунальные системы"</t>
  </si>
  <si>
    <t>38526294</t>
  </si>
  <si>
    <t xml:space="preserve">Наименование филиала:     </t>
  </si>
  <si>
    <t>ИНН:</t>
  </si>
  <si>
    <t>4703128682</t>
  </si>
  <si>
    <t>Является ли организация субъектом малого предпринимательства</t>
  </si>
  <si>
    <t>КПП:</t>
  </si>
  <si>
    <t>470301001</t>
  </si>
  <si>
    <t>первым отчетным годом</t>
  </si>
  <si>
    <t>Вид деятельности:</t>
  </si>
  <si>
    <t>производство (некомбинированная выработка) + передача</t>
  </si>
  <si>
    <t>40.3</t>
  </si>
  <si>
    <t>Организационно-правовая форма/форма собственности:</t>
  </si>
  <si>
    <t>Унитарное предприятие</t>
  </si>
  <si>
    <t>/</t>
  </si>
  <si>
    <t>Муниципальная собственость</t>
  </si>
  <si>
    <t>41</t>
  </si>
  <si>
    <t>14</t>
  </si>
  <si>
    <t>Единица измерения</t>
  </si>
  <si>
    <t>тыс.руб.</t>
  </si>
  <si>
    <t>384</t>
  </si>
  <si>
    <t>Муниципальный район</t>
  </si>
  <si>
    <t>Всеволожский муниципальный район</t>
  </si>
  <si>
    <t>Муниципальное образование</t>
  </si>
  <si>
    <t>Свердловское</t>
  </si>
  <si>
    <t>ОКТМО</t>
  </si>
  <si>
    <t>41612168</t>
  </si>
  <si>
    <t>Адрес организации</t>
  </si>
  <si>
    <t>Юридический адрес:</t>
  </si>
  <si>
    <t>188683, Ленинградская область, Всеволожский район, гп. им. Свердлова, мкр. 1, д.1.</t>
  </si>
  <si>
    <t>Почтовый адрес:</t>
  </si>
  <si>
    <t>Руководитель</t>
  </si>
  <si>
    <t>Фамилия, имя, отчество:</t>
  </si>
  <si>
    <t>Иванников Олег Александрович</t>
  </si>
  <si>
    <t>(код) номер телефона:</t>
  </si>
  <si>
    <t>8(81370) 77-525</t>
  </si>
  <si>
    <t>Главный бухгалтер</t>
  </si>
  <si>
    <t>Чмиленко Татьяна Николаевна</t>
  </si>
  <si>
    <t>8(81370) 77-506</t>
  </si>
  <si>
    <t>Должностное лицо, ответственное за составление формы</t>
  </si>
  <si>
    <t>Иванова Юлия Викторовна</t>
  </si>
  <si>
    <t>Должность:</t>
  </si>
  <si>
    <t>Ведущий экономист</t>
  </si>
  <si>
    <t>e-mail:</t>
  </si>
  <si>
    <t>sksistem@mail.ru</t>
  </si>
  <si>
    <t>Дата составления документа</t>
  </si>
  <si>
    <t>30.04.2013г.</t>
  </si>
  <si>
    <r>
      <t>Код</t>
    </r>
    <r>
      <rPr>
        <b/>
        <sz val="9"/>
        <rFont val="Tahoma"/>
        <family val="2"/>
        <charset val="204"/>
      </rPr>
      <t xml:space="preserve"> по ОКПО</t>
    </r>
  </si>
  <si>
    <r>
      <t>Код</t>
    </r>
    <r>
      <rPr>
        <b/>
        <sz val="9"/>
        <rFont val="Tahoma"/>
        <family val="2"/>
        <charset val="204"/>
      </rPr>
      <t xml:space="preserve"> по ОКВЭД</t>
    </r>
  </si>
  <si>
    <r>
      <t>Код</t>
    </r>
    <r>
      <rPr>
        <b/>
        <sz val="9"/>
        <rFont val="Tahoma"/>
        <family val="2"/>
        <charset val="204"/>
      </rPr>
      <t xml:space="preserve"> по ОКОПФ/ОКФС </t>
    </r>
  </si>
  <si>
    <r>
      <t>Код</t>
    </r>
    <r>
      <rPr>
        <b/>
        <sz val="9"/>
        <rFont val="Tahoma"/>
        <family val="2"/>
        <charset val="204"/>
      </rPr>
      <t xml:space="preserve"> по ОКЕИ</t>
    </r>
  </si>
  <si>
    <t>Форма 0710001 с. 1</t>
  </si>
  <si>
    <t>АКТИВ</t>
  </si>
  <si>
    <t>№ п/п</t>
  </si>
  <si>
    <t>Актив</t>
  </si>
  <si>
    <t>Код показателя</t>
  </si>
  <si>
    <t>Пояснения</t>
  </si>
  <si>
    <t>2</t>
  </si>
  <si>
    <t>3</t>
  </si>
  <si>
    <t>4</t>
  </si>
  <si>
    <t>5</t>
  </si>
  <si>
    <t>6</t>
  </si>
  <si>
    <t>7</t>
  </si>
  <si>
    <t>I. ВНЕОБОРОТНЫЕ АКТИВЫ</t>
  </si>
  <si>
    <t>1.1</t>
  </si>
  <si>
    <t>Нематериальные активы</t>
  </si>
  <si>
    <t>1110</t>
  </si>
  <si>
    <t>1.2</t>
  </si>
  <si>
    <t>Результаты исследований и разработок</t>
  </si>
  <si>
    <t>1120</t>
  </si>
  <si>
    <t>1.3</t>
  </si>
  <si>
    <t>Нематериальные поисковые активы</t>
  </si>
  <si>
    <t>1130</t>
  </si>
  <si>
    <t>1.4</t>
  </si>
  <si>
    <t>Материальные поисковые активы</t>
  </si>
  <si>
    <t>1140</t>
  </si>
  <si>
    <t>1.5</t>
  </si>
  <si>
    <t xml:space="preserve">Основные средства </t>
  </si>
  <si>
    <t>1150</t>
  </si>
  <si>
    <t>1.6</t>
  </si>
  <si>
    <t>Доходные вложения в материальные ценности</t>
  </si>
  <si>
    <t>1160</t>
  </si>
  <si>
    <t>1.7</t>
  </si>
  <si>
    <t>Финансовые вложения</t>
  </si>
  <si>
    <t>1170</t>
  </si>
  <si>
    <t>1.8</t>
  </si>
  <si>
    <t>Отложенные налоговые активы</t>
  </si>
  <si>
    <t>1180</t>
  </si>
  <si>
    <t>1.9</t>
  </si>
  <si>
    <t>Прочие внеоборотные активы</t>
  </si>
  <si>
    <t>1190</t>
  </si>
  <si>
    <t>1.10</t>
  </si>
  <si>
    <t>ИТОГО по разделу I</t>
  </si>
  <si>
    <t>1100</t>
  </si>
  <si>
    <t>II. ОБОРОТНЫЕ АКТИВЫ</t>
  </si>
  <si>
    <t>2.1</t>
  </si>
  <si>
    <t>Запасы</t>
  </si>
  <si>
    <t>1210</t>
  </si>
  <si>
    <t>2.2</t>
  </si>
  <si>
    <t>Налог на добавленную стоимость по приобретенным ценностям</t>
  </si>
  <si>
    <t>1220</t>
  </si>
  <si>
    <t>2.3</t>
  </si>
  <si>
    <t>Дебиторская задолженность</t>
  </si>
  <si>
    <t>1230</t>
  </si>
  <si>
    <t>2.4</t>
  </si>
  <si>
    <t>Финансовые вложения (за исключением денежных эквивалентов)</t>
  </si>
  <si>
    <t>1240</t>
  </si>
  <si>
    <t>2.5</t>
  </si>
  <si>
    <t>Денежные средства и денежные эквиваленты</t>
  </si>
  <si>
    <t>1250</t>
  </si>
  <si>
    <t>2.6</t>
  </si>
  <si>
    <t>Прочие оборотные активы</t>
  </si>
  <si>
    <t>1260</t>
  </si>
  <si>
    <t>2.7</t>
  </si>
  <si>
    <t>ИТОГО по разделу II</t>
  </si>
  <si>
    <t>1200</t>
  </si>
  <si>
    <t xml:space="preserve">БАЛАНС </t>
  </si>
  <si>
    <t>1600</t>
  </si>
  <si>
    <t>На 31.12.2011 г.</t>
  </si>
  <si>
    <t>Форма 0710001 с. 2</t>
  </si>
  <si>
    <t>ПАССИВ</t>
  </si>
  <si>
    <t>Пассив</t>
  </si>
  <si>
    <t>III. КАПИТАЛ И РЕЗЕРВЫ</t>
  </si>
  <si>
    <t>Уставный капитал (складочный капитал, уставный фонд, вклады товарищей)</t>
  </si>
  <si>
    <t>1310</t>
  </si>
  <si>
    <t>Собственные акции, выкупленные у акционеров</t>
  </si>
  <si>
    <t>1320</t>
  </si>
  <si>
    <t>(</t>
  </si>
  <si>
    <t>)</t>
  </si>
  <si>
    <t>Переоценка внеоборотных активов</t>
  </si>
  <si>
    <t>1340</t>
  </si>
  <si>
    <t>Добавочный капитал (без переоценки)</t>
  </si>
  <si>
    <t>1350</t>
  </si>
  <si>
    <t>Резервный капитал</t>
  </si>
  <si>
    <t>1360</t>
  </si>
  <si>
    <t>Нераспределенная прибыль (непокрытый убыток)</t>
  </si>
  <si>
    <t>1370</t>
  </si>
  <si>
    <t>ИТОГО по разделу III</t>
  </si>
  <si>
    <t>1300</t>
  </si>
  <si>
    <t>IV. ДОЛГОСРОЧНЫЕ ОБЯЗАТЕЛЬСТВА</t>
  </si>
  <si>
    <t>Заемные средства</t>
  </si>
  <si>
    <t>1410</t>
  </si>
  <si>
    <t>Отложенные налоговые обязательства</t>
  </si>
  <si>
    <t>1420</t>
  </si>
  <si>
    <t>Оценочные обязательства</t>
  </si>
  <si>
    <t>1430</t>
  </si>
  <si>
    <t>Прочие обязательства</t>
  </si>
  <si>
    <t>1450</t>
  </si>
  <si>
    <t>ИТОГО по разделу IV</t>
  </si>
  <si>
    <t>1400</t>
  </si>
  <si>
    <t>V. КРАТКОСРОЧНЫЕ ОБЯЗАТЕЛЬСТВА</t>
  </si>
  <si>
    <t>3.1</t>
  </si>
  <si>
    <t>1510</t>
  </si>
  <si>
    <t>3.2</t>
  </si>
  <si>
    <t>Кредиторская задолженность</t>
  </si>
  <si>
    <t>1520</t>
  </si>
  <si>
    <t>3.3</t>
  </si>
  <si>
    <t xml:space="preserve">Доходы будущих периодов </t>
  </si>
  <si>
    <t>1530</t>
  </si>
  <si>
    <t>3.4</t>
  </si>
  <si>
    <t>1540</t>
  </si>
  <si>
    <t>3.5</t>
  </si>
  <si>
    <t>1550</t>
  </si>
  <si>
    <t>3.6</t>
  </si>
  <si>
    <t>ИТОГО по разделу V</t>
  </si>
  <si>
    <t>1500</t>
  </si>
  <si>
    <t>1700</t>
  </si>
  <si>
    <t>Форма 0710001 с. 3</t>
  </si>
  <si>
    <t>Расшифровка отдельных показателей бухгалтерского баланса</t>
  </si>
  <si>
    <t>Наименование</t>
  </si>
  <si>
    <t>1</t>
  </si>
  <si>
    <t>Нематериальные активы (стр.1110), в том числе:</t>
  </si>
  <si>
    <t>11101</t>
  </si>
  <si>
    <t>Результаты исследований и разработок (стр.1120), в том числе:</t>
  </si>
  <si>
    <t>11201</t>
  </si>
  <si>
    <t>4.1</t>
  </si>
  <si>
    <t>5.1</t>
  </si>
  <si>
    <t xml:space="preserve">Основные средства  </t>
  </si>
  <si>
    <t>6.1</t>
  </si>
  <si>
    <t>7.1</t>
  </si>
  <si>
    <t>8</t>
  </si>
  <si>
    <t>8.1</t>
  </si>
  <si>
    <t>9</t>
  </si>
  <si>
    <t>9.1</t>
  </si>
  <si>
    <t>10</t>
  </si>
  <si>
    <t>10.1</t>
  </si>
  <si>
    <t>11</t>
  </si>
  <si>
    <t>Запасы (стр.1210), в том числе:</t>
  </si>
  <si>
    <t>11.1</t>
  </si>
  <si>
    <t>материалы</t>
  </si>
  <si>
    <t>12101</t>
  </si>
  <si>
    <t>12</t>
  </si>
  <si>
    <t>Налог на добавленную стоимость по приобретенным ценностям (стр.1220), в том числе:</t>
  </si>
  <si>
    <t>12.1</t>
  </si>
  <si>
    <t>12201</t>
  </si>
  <si>
    <t>13</t>
  </si>
  <si>
    <t>Дебиторская задолженность (стр.1230), в том числе:</t>
  </si>
  <si>
    <t>13.1</t>
  </si>
  <si>
    <t>ФСС - расходы по страхованию</t>
  </si>
  <si>
    <t>12301</t>
  </si>
  <si>
    <t>13.2</t>
  </si>
  <si>
    <t>Расчеты с покупателями</t>
  </si>
  <si>
    <t>12302</t>
  </si>
  <si>
    <t>Финансовые вложения (за исключением денежных эквивалентов) (стр.1240), в том числе:</t>
  </si>
  <si>
    <t>14.1</t>
  </si>
  <si>
    <t>12401</t>
  </si>
  <si>
    <t>15</t>
  </si>
  <si>
    <t>Денежные средства и денежные эквиваленты (стр.1250), в том числе:</t>
  </si>
  <si>
    <t>15.1</t>
  </si>
  <si>
    <t>касса</t>
  </si>
  <si>
    <t>12501</t>
  </si>
  <si>
    <t>15.2</t>
  </si>
  <si>
    <t>расчетный счет</t>
  </si>
  <si>
    <t>12502</t>
  </si>
  <si>
    <t>16</t>
  </si>
  <si>
    <t>Вписываемые показатели (стр.1255), в том числе:</t>
  </si>
  <si>
    <t>16.1</t>
  </si>
  <si>
    <t>17</t>
  </si>
  <si>
    <t>Прочие оборотные активы (стр.1260), в том числе:</t>
  </si>
  <si>
    <t>17.1</t>
  </si>
  <si>
    <t>12601</t>
  </si>
  <si>
    <t>18</t>
  </si>
  <si>
    <t>Уставный капитал (складочный капитал, уставный фонд, вклады товарищей) (стр.1310), в том числе:</t>
  </si>
  <si>
    <t>18.1</t>
  </si>
  <si>
    <t>13101</t>
  </si>
  <si>
    <t>19</t>
  </si>
  <si>
    <t>Собственные акции, выкупленные у акционеров (стр.1320), в том числе:</t>
  </si>
  <si>
    <t>19.1</t>
  </si>
  <si>
    <t>13201</t>
  </si>
  <si>
    <t>20</t>
  </si>
  <si>
    <t>Целевой капитал (стр.1320), в том числе:</t>
  </si>
  <si>
    <t>20.1</t>
  </si>
  <si>
    <t>21</t>
  </si>
  <si>
    <t>Переоценка внеоборотных активов (стр.1340), в том числе:</t>
  </si>
  <si>
    <t>21.1</t>
  </si>
  <si>
    <t>13401</t>
  </si>
  <si>
    <t>22</t>
  </si>
  <si>
    <t>Добавочный капитал (без переоценки)/Целевые средства (стр.1350), в том числе:</t>
  </si>
  <si>
    <t>22.1</t>
  </si>
  <si>
    <t>13501</t>
  </si>
  <si>
    <t>23</t>
  </si>
  <si>
    <t>Резервный капитал/Фонд недвижимого и особо ценного движимого имущества (стр.1360), в том числе:</t>
  </si>
  <si>
    <t>23.1</t>
  </si>
  <si>
    <t>13601</t>
  </si>
  <si>
    <t>24</t>
  </si>
  <si>
    <t>Нераспределенная прибыль (непокрытый убыток)/Резервные и иные целевые фонды (стр.1370), в том числе:</t>
  </si>
  <si>
    <t>24.1</t>
  </si>
  <si>
    <t>убыток</t>
  </si>
  <si>
    <t>13701</t>
  </si>
  <si>
    <t>25</t>
  </si>
  <si>
    <t>Вписываемые показатели (стр.1375), в том числе:</t>
  </si>
  <si>
    <t>25.1</t>
  </si>
  <si>
    <t>26</t>
  </si>
  <si>
    <t>Заемные средства (стр.1410), в том числе:</t>
  </si>
  <si>
    <t>26.1</t>
  </si>
  <si>
    <t>14101</t>
  </si>
  <si>
    <t>27</t>
  </si>
  <si>
    <t>Отложенные налоговые обязательства (стр.1420), в том числе:</t>
  </si>
  <si>
    <t>27.1</t>
  </si>
  <si>
    <t>14201</t>
  </si>
  <si>
    <t>28</t>
  </si>
  <si>
    <t>Оценочные обязательства (стр.1430), в том числе:</t>
  </si>
  <si>
    <t>28.1</t>
  </si>
  <si>
    <t>14301</t>
  </si>
  <si>
    <t>29</t>
  </si>
  <si>
    <t>Вписываемые показатели (стр.1435), в том числе:</t>
  </si>
  <si>
    <t>29.1</t>
  </si>
  <si>
    <t>30</t>
  </si>
  <si>
    <t>Прочие долгосрочные обязательства (стр.1450), в том числе:</t>
  </si>
  <si>
    <t>30.1</t>
  </si>
  <si>
    <t>14501</t>
  </si>
  <si>
    <t>31</t>
  </si>
  <si>
    <t>Заемные средства (стр.1510), в том числе:</t>
  </si>
  <si>
    <t>31.1</t>
  </si>
  <si>
    <t>15101</t>
  </si>
  <si>
    <t>32</t>
  </si>
  <si>
    <t>Кредиторская задолженность (стр.1520), в том числе:</t>
  </si>
  <si>
    <t>32.1</t>
  </si>
  <si>
    <t>расчеты с поставщиками</t>
  </si>
  <si>
    <t>15201</t>
  </si>
  <si>
    <t>32.2</t>
  </si>
  <si>
    <t>расчеты с бюджетом</t>
  </si>
  <si>
    <t>15202</t>
  </si>
  <si>
    <t>32.3</t>
  </si>
  <si>
    <t>расчеты с фондами</t>
  </si>
  <si>
    <t>15203</t>
  </si>
  <si>
    <t>32.4</t>
  </si>
  <si>
    <t>расчеты по оплате труда</t>
  </si>
  <si>
    <t>15204</t>
  </si>
  <si>
    <t>33</t>
  </si>
  <si>
    <t>Доходы будущих периодов (стр.1530), в том числе:</t>
  </si>
  <si>
    <t>33.1</t>
  </si>
  <si>
    <t>15301</t>
  </si>
  <si>
    <t>34</t>
  </si>
  <si>
    <t>Оценочные обязательства  (стр.1540), в том числе:</t>
  </si>
  <si>
    <t>34.1</t>
  </si>
  <si>
    <t>15401</t>
  </si>
  <si>
    <t>35</t>
  </si>
  <si>
    <t>Вписываемые показатели (стр.1545), в том числе:</t>
  </si>
  <si>
    <t>35.1</t>
  </si>
  <si>
    <t>36</t>
  </si>
  <si>
    <t>Прочие краткосрочные обязательства (стр.1550), в том числе:</t>
  </si>
  <si>
    <t>36.1</t>
  </si>
  <si>
    <t>прочие краткосрочные обязательства</t>
  </si>
  <si>
    <t>15501</t>
  </si>
  <si>
    <t>На 31.12.2010 г.</t>
  </si>
</sst>
</file>

<file path=xl/styles.xml><?xml version="1.0" encoding="utf-8"?>
<styleSheet xmlns="http://schemas.openxmlformats.org/spreadsheetml/2006/main">
  <numFmts count="1">
    <numFmt numFmtId="164" formatCode="_(&quot;$&quot;* #,##0.00_);_(&quot;$&quot;* \(#,##0.00\);_(&quot;$&quot;* &quot;-&quot;??_);_(@_)"/>
  </numFmts>
  <fonts count="13">
    <font>
      <sz val="11"/>
      <color theme="1"/>
      <name val="Calibri"/>
      <family val="2"/>
      <charset val="204"/>
      <scheme val="minor"/>
    </font>
    <font>
      <sz val="10"/>
      <name val="Arial"/>
      <family val="2"/>
      <charset val="204"/>
    </font>
    <font>
      <sz val="9"/>
      <name val="Tahoma"/>
      <family val="2"/>
      <charset val="204"/>
    </font>
    <font>
      <b/>
      <sz val="9"/>
      <name val="Tahoma"/>
      <family val="2"/>
      <charset val="204"/>
    </font>
    <font>
      <sz val="8"/>
      <name val="Verdana"/>
      <family val="2"/>
      <charset val="204"/>
    </font>
    <font>
      <b/>
      <sz val="11"/>
      <name val="Tahoma"/>
      <family val="2"/>
      <charset val="204"/>
    </font>
    <font>
      <b/>
      <u/>
      <sz val="11"/>
      <color indexed="12"/>
      <name val="Arial"/>
      <family val="2"/>
      <charset val="204"/>
    </font>
    <font>
      <b/>
      <u/>
      <sz val="9"/>
      <color indexed="12"/>
      <name val="Tahoma"/>
      <family val="2"/>
      <charset val="204"/>
    </font>
    <font>
      <sz val="10"/>
      <name val="Arial Cyr"/>
      <charset val="204"/>
    </font>
    <font>
      <b/>
      <sz val="10"/>
      <name val="Tahoma"/>
      <family val="2"/>
      <charset val="204"/>
    </font>
    <font>
      <sz val="10"/>
      <name val="Tahoma"/>
      <family val="2"/>
      <charset val="204"/>
    </font>
    <font>
      <sz val="9"/>
      <color indexed="48"/>
      <name val="Tahoma"/>
      <family val="2"/>
      <charset val="204"/>
    </font>
    <font>
      <b/>
      <sz val="9"/>
      <color indexed="55"/>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s>
  <borders count="48">
    <border>
      <left/>
      <right/>
      <top/>
      <bottom/>
      <diagonal/>
    </border>
    <border>
      <left/>
      <right/>
      <top/>
      <bottom style="thin">
        <color indexed="63"/>
      </bottom>
      <diagonal/>
    </border>
    <border>
      <left style="thin">
        <color indexed="63"/>
      </left>
      <right/>
      <top style="thin">
        <color indexed="63"/>
      </top>
      <bottom style="medium">
        <color indexed="63"/>
      </bottom>
      <diagonal/>
    </border>
    <border>
      <left/>
      <right/>
      <top style="thin">
        <color indexed="63"/>
      </top>
      <bottom style="medium">
        <color indexed="63"/>
      </bottom>
      <diagonal/>
    </border>
    <border>
      <left/>
      <right style="medium">
        <color indexed="63"/>
      </right>
      <top style="thin">
        <color indexed="63"/>
      </top>
      <bottom style="medium">
        <color indexed="63"/>
      </bottom>
      <diagonal/>
    </border>
    <border>
      <left style="thin">
        <color indexed="63"/>
      </left>
      <right/>
      <top style="thin">
        <color indexed="63"/>
      </top>
      <bottom/>
      <diagonal/>
    </border>
    <border>
      <left/>
      <right/>
      <top style="thin">
        <color indexed="63"/>
      </top>
      <bottom/>
      <diagonal/>
    </border>
    <border>
      <left/>
      <right style="medium">
        <color indexed="63"/>
      </right>
      <top style="thin">
        <color indexed="63"/>
      </top>
      <bottom/>
      <diagonal/>
    </border>
    <border>
      <left style="thin">
        <color indexed="63"/>
      </left>
      <right/>
      <top/>
      <bottom/>
      <diagonal/>
    </border>
    <border>
      <left style="thin">
        <color indexed="63"/>
      </left>
      <right style="dashed">
        <color indexed="63"/>
      </right>
      <top style="thin">
        <color indexed="63"/>
      </top>
      <bottom style="medium">
        <color indexed="63"/>
      </bottom>
      <diagonal/>
    </border>
    <border>
      <left style="dashed">
        <color indexed="63"/>
      </left>
      <right/>
      <top style="thin">
        <color indexed="63"/>
      </top>
      <bottom style="medium">
        <color indexed="63"/>
      </bottom>
      <diagonal/>
    </border>
    <border>
      <left/>
      <right style="medium">
        <color indexed="63"/>
      </right>
      <top/>
      <bottom/>
      <diagonal/>
    </border>
    <border>
      <left style="thin">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thin">
        <color indexed="63"/>
      </left>
      <right style="thin">
        <color indexed="63"/>
      </right>
      <top style="thin">
        <color indexed="63"/>
      </top>
      <bottom style="medium">
        <color indexed="63"/>
      </bottom>
      <diagonal/>
    </border>
    <border>
      <left style="dashed">
        <color indexed="63"/>
      </left>
      <right style="dashed">
        <color indexed="63"/>
      </right>
      <top style="thin">
        <color indexed="63"/>
      </top>
      <bottom style="medium">
        <color indexed="63"/>
      </bottom>
      <diagonal/>
    </border>
    <border>
      <left style="dashed">
        <color indexed="63"/>
      </left>
      <right style="medium">
        <color indexed="63"/>
      </right>
      <top style="thin">
        <color indexed="63"/>
      </top>
      <bottom style="medium">
        <color indexed="63"/>
      </bottom>
      <diagonal/>
    </border>
    <border>
      <left style="thin">
        <color indexed="63"/>
      </left>
      <right style="dashed">
        <color indexed="63"/>
      </right>
      <top style="thin">
        <color indexed="63"/>
      </top>
      <bottom style="thin">
        <color indexed="63"/>
      </bottom>
      <diagonal/>
    </border>
    <border>
      <left style="dashed">
        <color indexed="63"/>
      </left>
      <right style="dashed">
        <color indexed="63"/>
      </right>
      <top style="thin">
        <color indexed="63"/>
      </top>
      <bottom style="thin">
        <color indexed="63"/>
      </bottom>
      <diagonal/>
    </border>
    <border>
      <left style="dashed">
        <color indexed="63"/>
      </left>
      <right style="medium">
        <color indexed="63"/>
      </right>
      <top style="thin">
        <color indexed="63"/>
      </top>
      <bottom style="thin">
        <color indexed="63"/>
      </bottom>
      <diagonal/>
    </border>
    <border>
      <left style="dashed">
        <color indexed="63"/>
      </left>
      <right/>
      <top style="thin">
        <color indexed="63"/>
      </top>
      <bottom style="thin">
        <color indexed="63"/>
      </bottom>
      <diagonal/>
    </border>
    <border>
      <left/>
      <right/>
      <top style="thin">
        <color indexed="63"/>
      </top>
      <bottom style="thin">
        <color indexed="63"/>
      </bottom>
      <diagonal/>
    </border>
    <border>
      <left/>
      <right style="medium">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3"/>
      </left>
      <right style="dashed">
        <color indexed="64"/>
      </right>
      <top style="thin">
        <color indexed="63"/>
      </top>
      <bottom style="medium">
        <color indexed="63"/>
      </bottom>
      <diagonal/>
    </border>
    <border>
      <left style="dashed">
        <color indexed="64"/>
      </left>
      <right style="dashed">
        <color indexed="64"/>
      </right>
      <top style="thin">
        <color indexed="63"/>
      </top>
      <bottom style="medium">
        <color indexed="63"/>
      </bottom>
      <diagonal/>
    </border>
    <border>
      <left style="dashed">
        <color indexed="64"/>
      </left>
      <right style="medium">
        <color indexed="63"/>
      </right>
      <top style="thin">
        <color indexed="63"/>
      </top>
      <bottom style="medium">
        <color indexed="63"/>
      </bottom>
      <diagonal/>
    </border>
    <border>
      <left style="thin">
        <color indexed="63"/>
      </left>
      <right/>
      <top/>
      <bottom style="medium">
        <color indexed="63"/>
      </bottom>
      <diagonal/>
    </border>
    <border>
      <left/>
      <right/>
      <top/>
      <bottom style="medium">
        <color indexed="63"/>
      </bottom>
      <diagonal/>
    </border>
    <border>
      <left/>
      <right style="medium">
        <color indexed="63"/>
      </right>
      <top/>
      <bottom style="medium">
        <color indexed="63"/>
      </bottom>
      <diagonal/>
    </border>
    <border>
      <left style="thin">
        <color indexed="63"/>
      </left>
      <right style="medium">
        <color indexed="63"/>
      </right>
      <top style="thin">
        <color indexed="63"/>
      </top>
      <bottom style="medium">
        <color indexed="63"/>
      </bottom>
      <diagonal/>
    </border>
    <border>
      <left style="thin">
        <color indexed="63"/>
      </left>
      <right style="thin">
        <color indexed="64"/>
      </right>
      <top style="thin">
        <color indexed="63"/>
      </top>
      <bottom style="thin">
        <color indexed="64"/>
      </bottom>
      <diagonal/>
    </border>
    <border>
      <left style="thin">
        <color indexed="64"/>
      </left>
      <right/>
      <top style="thin">
        <color indexed="63"/>
      </top>
      <bottom style="thin">
        <color indexed="64"/>
      </bottom>
      <diagonal/>
    </border>
    <border>
      <left/>
      <right/>
      <top style="thin">
        <color indexed="63"/>
      </top>
      <bottom style="thin">
        <color indexed="64"/>
      </bottom>
      <diagonal/>
    </border>
    <border>
      <left/>
      <right style="medium">
        <color indexed="63"/>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3"/>
      </right>
      <top style="thin">
        <color indexed="63"/>
      </top>
      <bottom style="thin">
        <color indexed="63"/>
      </bottom>
      <diagonal/>
    </border>
    <border>
      <left style="dashed">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3"/>
      </bottom>
      <diagonal/>
    </border>
    <border>
      <left style="thin">
        <color indexed="63"/>
      </left>
      <right style="thin">
        <color indexed="64"/>
      </right>
      <top style="thin">
        <color indexed="63"/>
      </top>
      <bottom style="medium">
        <color indexed="63"/>
      </bottom>
      <diagonal/>
    </border>
    <border>
      <left style="thin">
        <color indexed="64"/>
      </left>
      <right style="thin">
        <color indexed="64"/>
      </right>
      <top style="thin">
        <color indexed="63"/>
      </top>
      <bottom style="medium">
        <color indexed="63"/>
      </bottom>
      <diagonal/>
    </border>
    <border>
      <left/>
      <right style="thin">
        <color indexed="63"/>
      </right>
      <top style="thin">
        <color indexed="63"/>
      </top>
      <bottom style="medium">
        <color indexed="63"/>
      </bottom>
      <diagonal/>
    </border>
    <border>
      <left style="dashed">
        <color indexed="63"/>
      </left>
      <right style="thin">
        <color indexed="63"/>
      </right>
      <top style="thin">
        <color indexed="63"/>
      </top>
      <bottom style="medium">
        <color indexed="63"/>
      </bottom>
      <diagonal/>
    </border>
    <border>
      <left/>
      <right/>
      <top style="medium">
        <color indexed="63"/>
      </top>
      <bottom style="medium">
        <color indexed="63"/>
      </bottom>
      <diagonal/>
    </border>
    <border>
      <left style="medium">
        <color indexed="63"/>
      </left>
      <right style="medium">
        <color indexed="63"/>
      </right>
      <top/>
      <bottom/>
      <diagonal/>
    </border>
    <border>
      <left/>
      <right/>
      <top style="medium">
        <color indexed="63"/>
      </top>
      <bottom style="thin">
        <color indexed="63"/>
      </bottom>
      <diagonal/>
    </border>
    <border>
      <left/>
      <right style="thin">
        <color indexed="64"/>
      </right>
      <top style="thin">
        <color indexed="63"/>
      </top>
      <bottom style="medium">
        <color indexed="63"/>
      </bottom>
      <diagonal/>
    </border>
  </borders>
  <cellStyleXfs count="8">
    <xf numFmtId="0" fontId="0" fillId="0" borderId="0"/>
    <xf numFmtId="0" fontId="1" fillId="0" borderId="0"/>
    <xf numFmtId="0" fontId="4" fillId="0" borderId="0"/>
    <xf numFmtId="0"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8" fillId="0" borderId="0"/>
    <xf numFmtId="0" fontId="4" fillId="0" borderId="0"/>
  </cellStyleXfs>
  <cellXfs count="210">
    <xf numFmtId="0" fontId="0" fillId="0" borderId="0" xfId="0"/>
    <xf numFmtId="0" fontId="2" fillId="0" borderId="0" xfId="1" applyFont="1" applyAlignment="1" applyProtection="1">
      <alignment wrapText="1"/>
    </xf>
    <xf numFmtId="0" fontId="2" fillId="2" borderId="0" xfId="1" applyFont="1" applyFill="1" applyAlignment="1" applyProtection="1">
      <alignment wrapText="1"/>
    </xf>
    <xf numFmtId="0" fontId="3" fillId="2" borderId="0" xfId="1" applyNumberFormat="1" applyFont="1" applyFill="1" applyAlignment="1" applyProtection="1">
      <alignment horizontal="right"/>
    </xf>
    <xf numFmtId="0" fontId="3" fillId="2" borderId="1" xfId="2" applyNumberFormat="1" applyFont="1" applyFill="1" applyBorder="1" applyAlignment="1" applyProtection="1">
      <alignment horizontal="right" vertical="center" wrapText="1"/>
    </xf>
    <xf numFmtId="0" fontId="5" fillId="3" borderId="2" xfId="1" applyFont="1" applyFill="1" applyBorder="1" applyAlignment="1" applyProtection="1">
      <alignment horizontal="center" vertical="center" wrapText="1"/>
    </xf>
    <xf numFmtId="0" fontId="5" fillId="3" borderId="3" xfId="1" applyFont="1" applyFill="1" applyBorder="1" applyAlignment="1" applyProtection="1">
      <alignment horizontal="center" vertical="center" wrapText="1"/>
    </xf>
    <xf numFmtId="0" fontId="5" fillId="3" borderId="4" xfId="1" applyFont="1" applyFill="1" applyBorder="1" applyAlignment="1" applyProtection="1">
      <alignment horizontal="center" vertical="center" wrapText="1"/>
    </xf>
    <xf numFmtId="164" fontId="0" fillId="2" borderId="0" xfId="3" applyNumberFormat="1" applyFont="1" applyFill="1" applyBorder="1" applyAlignment="1" applyProtection="1">
      <alignment horizontal="right" vertical="top" wrapText="1"/>
    </xf>
    <xf numFmtId="164" fontId="2" fillId="2" borderId="0" xfId="3" applyNumberFormat="1" applyFont="1" applyFill="1" applyBorder="1" applyAlignment="1" applyProtection="1">
      <alignment horizontal="right" vertical="top" wrapText="1"/>
    </xf>
    <xf numFmtId="0" fontId="2" fillId="0" borderId="5" xfId="1" applyFont="1" applyBorder="1" applyAlignment="1" applyProtection="1">
      <alignment wrapText="1"/>
    </xf>
    <xf numFmtId="0" fontId="7" fillId="0" borderId="6" xfId="4" applyFont="1" applyBorder="1" applyAlignment="1" applyProtection="1">
      <alignment horizontal="left" vertical="center" wrapText="1" indent="1"/>
    </xf>
    <xf numFmtId="0" fontId="2" fillId="2" borderId="6" xfId="1" applyFont="1" applyFill="1" applyBorder="1" applyAlignment="1" applyProtection="1">
      <alignment wrapText="1"/>
    </xf>
    <xf numFmtId="0" fontId="2" fillId="2" borderId="7" xfId="1" applyFont="1" applyFill="1" applyBorder="1" applyAlignment="1" applyProtection="1">
      <alignment wrapText="1"/>
    </xf>
    <xf numFmtId="0" fontId="2" fillId="0" borderId="8" xfId="1" applyFont="1" applyBorder="1" applyAlignment="1" applyProtection="1">
      <alignment wrapText="1"/>
    </xf>
    <xf numFmtId="49" fontId="3" fillId="2" borderId="9" xfId="2" applyNumberFormat="1" applyFont="1" applyFill="1" applyBorder="1" applyAlignment="1" applyProtection="1">
      <alignment horizontal="center" vertical="center" wrapText="1"/>
    </xf>
    <xf numFmtId="49" fontId="3" fillId="4" borderId="10" xfId="1" applyNumberFormat="1" applyFont="1" applyFill="1" applyBorder="1" applyAlignment="1" applyProtection="1">
      <alignment horizontal="center" vertical="center" wrapText="1"/>
    </xf>
    <xf numFmtId="49" fontId="3" fillId="4" borderId="3" xfId="1" applyNumberFormat="1" applyFont="1" applyFill="1" applyBorder="1" applyAlignment="1" applyProtection="1">
      <alignment horizontal="center" vertical="center" wrapText="1"/>
    </xf>
    <xf numFmtId="49" fontId="3" fillId="4" borderId="4" xfId="1" applyNumberFormat="1" applyFont="1" applyFill="1" applyBorder="1" applyAlignment="1" applyProtection="1">
      <alignment horizontal="center" vertical="center" wrapText="1"/>
    </xf>
    <xf numFmtId="0" fontId="2" fillId="2" borderId="0" xfId="1" applyFont="1" applyFill="1" applyBorder="1" applyAlignment="1" applyProtection="1">
      <alignment wrapText="1"/>
    </xf>
    <xf numFmtId="0" fontId="2" fillId="2" borderId="11" xfId="1" applyFont="1" applyFill="1" applyBorder="1" applyAlignment="1" applyProtection="1">
      <alignment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49" fontId="3" fillId="2" borderId="12" xfId="2" applyNumberFormat="1" applyFont="1" applyFill="1" applyBorder="1" applyAlignment="1" applyProtection="1">
      <alignment horizontal="center" vertical="center" wrapText="1"/>
    </xf>
    <xf numFmtId="49" fontId="3" fillId="5" borderId="12" xfId="1" applyNumberFormat="1" applyFont="1" applyFill="1" applyBorder="1" applyAlignment="1" applyProtection="1">
      <alignment horizontal="center" vertical="center" wrapText="1"/>
      <protection locked="0"/>
    </xf>
    <xf numFmtId="49" fontId="3" fillId="5" borderId="13" xfId="1" applyNumberFormat="1" applyFont="1" applyFill="1" applyBorder="1" applyAlignment="1" applyProtection="1">
      <alignment horizontal="center" vertical="center" wrapText="1"/>
      <protection locked="0"/>
    </xf>
    <xf numFmtId="49" fontId="3" fillId="2" borderId="14" xfId="2" applyNumberFormat="1" applyFont="1" applyFill="1" applyBorder="1" applyAlignment="1" applyProtection="1">
      <alignment horizontal="center" vertical="center" wrapText="1"/>
    </xf>
    <xf numFmtId="49" fontId="2" fillId="4" borderId="2" xfId="0" applyNumberFormat="1" applyFont="1" applyFill="1" applyBorder="1" applyAlignment="1" applyProtection="1">
      <alignment horizontal="center" vertical="center" wrapText="1"/>
    </xf>
    <xf numFmtId="49" fontId="2" fillId="4" borderId="3" xfId="0" applyNumberFormat="1" applyFont="1" applyFill="1" applyBorder="1" applyAlignment="1" applyProtection="1">
      <alignment horizontal="center" vertical="center" wrapText="1"/>
    </xf>
    <xf numFmtId="49" fontId="2" fillId="4" borderId="4" xfId="0" applyNumberFormat="1" applyFont="1" applyFill="1" applyBorder="1" applyAlignment="1" applyProtection="1">
      <alignment horizontal="center" vertical="center" wrapText="1"/>
    </xf>
    <xf numFmtId="0" fontId="2" fillId="0" borderId="0" xfId="1" applyFont="1" applyBorder="1" applyAlignment="1" applyProtection="1">
      <alignment wrapText="1"/>
    </xf>
    <xf numFmtId="0" fontId="3" fillId="2" borderId="9" xfId="1" applyFont="1" applyFill="1" applyBorder="1" applyAlignment="1" applyProtection="1">
      <alignment horizontal="center" vertical="center" wrapText="1"/>
    </xf>
    <xf numFmtId="0" fontId="3" fillId="5" borderId="15" xfId="1" applyFont="1" applyFill="1" applyBorder="1" applyAlignment="1" applyProtection="1">
      <alignment horizontal="center" vertical="center" wrapText="1"/>
      <protection locked="0"/>
    </xf>
    <xf numFmtId="0" fontId="3" fillId="5" borderId="16"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wrapText="1"/>
    </xf>
    <xf numFmtId="0" fontId="3" fillId="2" borderId="17" xfId="1" applyFont="1" applyFill="1" applyBorder="1" applyAlignment="1" applyProtection="1">
      <alignment horizontal="center" vertical="center" wrapText="1"/>
    </xf>
    <xf numFmtId="49" fontId="2" fillId="4" borderId="18" xfId="1" applyNumberFormat="1" applyFont="1" applyFill="1" applyBorder="1" applyAlignment="1" applyProtection="1">
      <alignment horizontal="center" vertical="center" wrapText="1"/>
    </xf>
    <xf numFmtId="49" fontId="2" fillId="4" borderId="19" xfId="1" applyNumberFormat="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0" fillId="4" borderId="18" xfId="0" applyNumberFormat="1" applyFill="1" applyBorder="1" applyAlignment="1" applyProtection="1">
      <alignment horizontal="center" vertical="center" wrapText="1"/>
    </xf>
    <xf numFmtId="0" fontId="2" fillId="4" borderId="19" xfId="0" applyNumberFormat="1" applyFont="1" applyFill="1" applyBorder="1" applyAlignment="1" applyProtection="1">
      <alignment horizontal="center" vertical="center" wrapText="1"/>
    </xf>
    <xf numFmtId="0" fontId="2" fillId="2" borderId="11" xfId="1" applyFont="1" applyFill="1" applyBorder="1" applyAlignment="1" applyProtection="1">
      <alignment horizontal="center" wrapText="1"/>
    </xf>
    <xf numFmtId="49" fontId="2" fillId="4" borderId="20" xfId="1" applyNumberFormat="1" applyFont="1" applyFill="1" applyBorder="1" applyAlignment="1" applyProtection="1">
      <alignment horizontal="center" vertical="center" wrapText="1"/>
    </xf>
    <xf numFmtId="49" fontId="2" fillId="4" borderId="21" xfId="1" applyNumberFormat="1" applyFont="1" applyFill="1" applyBorder="1" applyAlignment="1" applyProtection="1">
      <alignment horizontal="center" vertical="center" wrapText="1"/>
    </xf>
    <xf numFmtId="49" fontId="2" fillId="4" borderId="22" xfId="1" applyNumberFormat="1" applyFont="1" applyFill="1" applyBorder="1" applyAlignment="1" applyProtection="1">
      <alignment horizontal="center" vertical="center" wrapText="1"/>
    </xf>
    <xf numFmtId="49" fontId="2" fillId="2" borderId="0" xfId="1" applyNumberFormat="1" applyFont="1" applyFill="1" applyBorder="1" applyAlignment="1" applyProtection="1">
      <alignment vertical="center" wrapText="1"/>
    </xf>
    <xf numFmtId="49" fontId="2" fillId="6" borderId="18" xfId="5" applyNumberFormat="1" applyFont="1" applyFill="1" applyBorder="1" applyAlignment="1" applyProtection="1">
      <alignment horizontal="center" vertical="center" wrapText="1"/>
      <protection locked="0"/>
    </xf>
    <xf numFmtId="49" fontId="2" fillId="6" borderId="19" xfId="5" applyNumberFormat="1" applyFont="1" applyFill="1" applyBorder="1" applyAlignment="1" applyProtection="1">
      <alignment horizontal="center" vertical="center" wrapText="1"/>
      <protection locked="0"/>
    </xf>
    <xf numFmtId="49" fontId="2" fillId="2" borderId="20" xfId="1" applyNumberFormat="1" applyFont="1" applyFill="1" applyBorder="1" applyAlignment="1" applyProtection="1">
      <alignment horizontal="center" vertical="center" wrapText="1"/>
    </xf>
    <xf numFmtId="49" fontId="2" fillId="2" borderId="21" xfId="1" applyNumberFormat="1" applyFont="1" applyFill="1" applyBorder="1" applyAlignment="1" applyProtection="1">
      <alignment horizontal="center" vertical="center" wrapText="1"/>
    </xf>
    <xf numFmtId="49" fontId="2" fillId="2" borderId="22" xfId="1" applyNumberFormat="1" applyFont="1" applyFill="1" applyBorder="1" applyAlignment="1" applyProtection="1">
      <alignment horizontal="center" vertical="center" wrapText="1"/>
    </xf>
    <xf numFmtId="0" fontId="2" fillId="2" borderId="23" xfId="1" applyFont="1" applyFill="1" applyBorder="1" applyAlignment="1" applyProtection="1">
      <alignment horizontal="center" wrapText="1"/>
    </xf>
    <xf numFmtId="0" fontId="2" fillId="2" borderId="21" xfId="1" applyFont="1" applyFill="1" applyBorder="1" applyAlignment="1" applyProtection="1">
      <alignment horizontal="center" wrapText="1"/>
    </xf>
    <xf numFmtId="0" fontId="2" fillId="2" borderId="22" xfId="1" applyFont="1" applyFill="1" applyBorder="1" applyAlignment="1" applyProtection="1">
      <alignment horizontal="center" wrapText="1"/>
    </xf>
    <xf numFmtId="0" fontId="2" fillId="2" borderId="0" xfId="1" applyFont="1" applyFill="1" applyBorder="1" applyAlignment="1" applyProtection="1">
      <alignment vertical="center" wrapText="1"/>
    </xf>
    <xf numFmtId="49" fontId="2" fillId="5" borderId="20" xfId="1" applyNumberFormat="1" applyFont="1" applyFill="1" applyBorder="1" applyAlignment="1" applyProtection="1">
      <alignment horizontal="center" vertical="center" wrapText="1"/>
      <protection locked="0"/>
    </xf>
    <xf numFmtId="49" fontId="2" fillId="5" borderId="22" xfId="1" applyNumberFormat="1" applyFont="1" applyFill="1" applyBorder="1" applyAlignment="1" applyProtection="1">
      <alignment horizontal="center" vertical="center" wrapText="1"/>
      <protection locked="0"/>
    </xf>
    <xf numFmtId="0" fontId="2" fillId="2" borderId="11" xfId="1" applyFont="1" applyFill="1" applyBorder="1" applyAlignment="1" applyProtection="1">
      <alignment horizontal="center" vertical="center" wrapText="1"/>
    </xf>
    <xf numFmtId="49" fontId="2" fillId="5" borderId="20" xfId="5" applyNumberFormat="1" applyFont="1" applyFill="1" applyBorder="1" applyAlignment="1" applyProtection="1">
      <alignment horizontal="center" vertical="center" wrapText="1"/>
      <protection locked="0"/>
    </xf>
    <xf numFmtId="49" fontId="2" fillId="5" borderId="21" xfId="5" applyNumberFormat="1" applyFont="1" applyFill="1" applyBorder="1" applyAlignment="1" applyProtection="1">
      <alignment horizontal="center" vertical="center" wrapText="1"/>
      <protection locked="0"/>
    </xf>
    <xf numFmtId="49" fontId="2" fillId="5" borderId="22" xfId="5" applyNumberFormat="1" applyFont="1" applyFill="1" applyBorder="1" applyAlignment="1" applyProtection="1">
      <alignment horizontal="center" vertical="center" wrapText="1"/>
      <protection locked="0"/>
    </xf>
    <xf numFmtId="49" fontId="2" fillId="5" borderId="18" xfId="5" applyNumberFormat="1" applyFont="1" applyFill="1" applyBorder="1" applyAlignment="1" applyProtection="1">
      <alignment horizontal="center" vertical="center" wrapText="1"/>
      <protection locked="0"/>
    </xf>
    <xf numFmtId="0" fontId="3" fillId="2" borderId="18" xfId="1" applyFont="1" applyFill="1" applyBorder="1" applyAlignment="1" applyProtection="1">
      <alignment horizontal="center" vertical="center" wrapText="1"/>
    </xf>
    <xf numFmtId="49" fontId="2" fillId="5" borderId="19" xfId="1" applyNumberFormat="1" applyFont="1" applyFill="1" applyBorder="1" applyAlignment="1" applyProtection="1">
      <alignment horizontal="center" vertical="center" wrapText="1"/>
      <protection locked="0"/>
    </xf>
    <xf numFmtId="49" fontId="2" fillId="6" borderId="18" xfId="1" applyNumberFormat="1" applyFont="1" applyFill="1" applyBorder="1" applyAlignment="1" applyProtection="1">
      <alignment horizontal="center" vertical="center" wrapText="1"/>
      <protection locked="0"/>
    </xf>
    <xf numFmtId="49" fontId="2" fillId="6" borderId="19" xfId="1" applyNumberFormat="1" applyFont="1" applyFill="1" applyBorder="1" applyAlignment="1" applyProtection="1">
      <alignment horizontal="center" vertical="center" wrapText="1"/>
      <protection locked="0"/>
    </xf>
    <xf numFmtId="49" fontId="3" fillId="5" borderId="10" xfId="1" applyNumberFormat="1" applyFont="1" applyFill="1" applyBorder="1" applyAlignment="1" applyProtection="1">
      <alignment horizontal="center" vertical="center" wrapText="1"/>
      <protection locked="0"/>
    </xf>
    <xf numFmtId="49" fontId="3" fillId="5" borderId="3" xfId="1" applyNumberFormat="1" applyFont="1" applyFill="1" applyBorder="1" applyAlignment="1" applyProtection="1">
      <alignment horizontal="center" vertical="center" wrapText="1"/>
      <protection locked="0"/>
    </xf>
    <xf numFmtId="49" fontId="3" fillId="5" borderId="4" xfId="1" applyNumberFormat="1" applyFont="1" applyFill="1" applyBorder="1" applyAlignment="1" applyProtection="1">
      <alignment horizontal="center" vertical="center" wrapText="1"/>
      <protection locked="0"/>
    </xf>
    <xf numFmtId="49" fontId="3" fillId="4" borderId="15" xfId="1" applyNumberFormat="1" applyFont="1" applyFill="1" applyBorder="1" applyAlignment="1" applyProtection="1">
      <alignment horizontal="center" vertical="center" wrapText="1"/>
    </xf>
    <xf numFmtId="49" fontId="3" fillId="4" borderId="16" xfId="1" applyNumberFormat="1" applyFont="1" applyFill="1" applyBorder="1" applyAlignment="1" applyProtection="1">
      <alignment horizontal="center" vertical="center" wrapText="1"/>
    </xf>
    <xf numFmtId="0" fontId="2" fillId="2" borderId="11" xfId="1" applyFont="1" applyFill="1" applyBorder="1" applyAlignment="1" applyProtection="1">
      <alignment vertical="center" wrapText="1"/>
    </xf>
    <xf numFmtId="0" fontId="2" fillId="2" borderId="1" xfId="1" applyFont="1" applyFill="1" applyBorder="1" applyAlignment="1" applyProtection="1">
      <alignment horizontal="center" vertical="center" wrapText="1"/>
    </xf>
    <xf numFmtId="49" fontId="3" fillId="2" borderId="9" xfId="0" applyNumberFormat="1" applyFont="1" applyFill="1" applyBorder="1" applyAlignment="1" applyProtection="1">
      <alignment horizontal="center" vertical="center" wrapText="1"/>
    </xf>
    <xf numFmtId="49" fontId="2" fillId="5" borderId="15" xfId="0" applyNumberFormat="1" applyFont="1" applyFill="1" applyBorder="1" applyAlignment="1" applyProtection="1">
      <alignment horizontal="center" vertical="center" wrapText="1"/>
      <protection locked="0"/>
    </xf>
    <xf numFmtId="49" fontId="2" fillId="5" borderId="16" xfId="0" applyNumberFormat="1" applyFont="1" applyFill="1" applyBorder="1" applyAlignment="1" applyProtection="1">
      <alignment horizontal="center" vertical="center" wrapText="1"/>
      <protection locked="0"/>
    </xf>
    <xf numFmtId="0" fontId="2" fillId="2" borderId="11" xfId="1" applyFont="1" applyFill="1" applyBorder="1" applyAlignment="1" applyProtection="1">
      <alignment horizontal="center" vertical="center" wrapText="1"/>
    </xf>
    <xf numFmtId="49" fontId="2" fillId="4" borderId="15" xfId="0" applyNumberFormat="1" applyFont="1" applyFill="1" applyBorder="1" applyAlignment="1" applyProtection="1">
      <alignment horizontal="center" vertical="center" wrapText="1"/>
    </xf>
    <xf numFmtId="49" fontId="2" fillId="4" borderId="16" xfId="0" applyNumberFormat="1" applyFont="1" applyFill="1" applyBorder="1" applyAlignment="1" applyProtection="1">
      <alignment horizontal="center" vertical="center" wrapText="1"/>
    </xf>
    <xf numFmtId="49" fontId="2" fillId="2" borderId="0" xfId="1" applyNumberFormat="1" applyFont="1" applyFill="1" applyBorder="1" applyAlignment="1" applyProtection="1">
      <alignment horizontal="right" vertical="center" wrapText="1" indent="1"/>
    </xf>
    <xf numFmtId="49" fontId="2" fillId="2" borderId="0" xfId="0" applyNumberFormat="1" applyFont="1" applyFill="1" applyBorder="1" applyAlignment="1" applyProtection="1">
      <alignment horizontal="center" vertical="center" wrapText="1"/>
    </xf>
    <xf numFmtId="0" fontId="2" fillId="2" borderId="0" xfId="1" applyFont="1" applyFill="1" applyBorder="1" applyAlignment="1" applyProtection="1">
      <alignment vertical="top" wrapText="1"/>
    </xf>
    <xf numFmtId="0" fontId="9" fillId="2" borderId="17" xfId="6" applyFont="1" applyFill="1" applyBorder="1" applyAlignment="1" applyProtection="1">
      <alignment horizontal="center" vertical="center" wrapText="1"/>
    </xf>
    <xf numFmtId="0" fontId="9" fillId="2" borderId="18" xfId="6" applyFont="1" applyFill="1" applyBorder="1" applyAlignment="1" applyProtection="1">
      <alignment horizontal="center" vertical="center" wrapText="1"/>
    </xf>
    <xf numFmtId="0" fontId="9" fillId="2" borderId="19" xfId="6" applyFont="1" applyFill="1" applyBorder="1" applyAlignment="1" applyProtection="1">
      <alignment horizontal="center" vertical="center" wrapText="1"/>
    </xf>
    <xf numFmtId="49" fontId="2" fillId="2" borderId="0" xfId="2" applyNumberFormat="1" applyFont="1" applyFill="1" applyBorder="1" applyAlignment="1" applyProtection="1">
      <alignment horizontal="center" vertical="center" wrapText="1"/>
    </xf>
    <xf numFmtId="0" fontId="10" fillId="2" borderId="17" xfId="6" applyFont="1" applyFill="1" applyBorder="1" applyAlignment="1" applyProtection="1">
      <alignment horizontal="right" vertical="center" wrapText="1" indent="1"/>
    </xf>
    <xf numFmtId="49" fontId="10" fillId="6" borderId="18" xfId="6" applyNumberFormat="1" applyFont="1" applyFill="1" applyBorder="1" applyAlignment="1" applyProtection="1">
      <alignment horizontal="center" vertical="center" wrapText="1"/>
      <protection locked="0"/>
    </xf>
    <xf numFmtId="49" fontId="10" fillId="6" borderId="19" xfId="6" applyNumberFormat="1" applyFont="1" applyFill="1" applyBorder="1" applyAlignment="1" applyProtection="1">
      <alignment horizontal="center" vertical="center" wrapText="1"/>
      <protection locked="0"/>
    </xf>
    <xf numFmtId="0" fontId="10" fillId="2" borderId="9" xfId="6" applyFont="1" applyFill="1" applyBorder="1" applyAlignment="1" applyProtection="1">
      <alignment horizontal="right" vertical="center" wrapText="1" indent="1"/>
    </xf>
    <xf numFmtId="49" fontId="10" fillId="6" borderId="15" xfId="6" applyNumberFormat="1" applyFont="1" applyFill="1" applyBorder="1" applyAlignment="1" applyProtection="1">
      <alignment horizontal="center" vertical="center" wrapText="1"/>
      <protection locked="0"/>
    </xf>
    <xf numFmtId="49" fontId="10" fillId="6" borderId="16" xfId="6" applyNumberFormat="1" applyFont="1" applyFill="1" applyBorder="1" applyAlignment="1" applyProtection="1">
      <alignment horizontal="center" vertical="center" wrapText="1"/>
      <protection locked="0"/>
    </xf>
    <xf numFmtId="49" fontId="9" fillId="2" borderId="0" xfId="7" applyNumberFormat="1" applyFont="1" applyFill="1" applyBorder="1" applyAlignment="1" applyProtection="1">
      <alignment vertical="center" wrapText="1"/>
    </xf>
    <xf numFmtId="0" fontId="10" fillId="2" borderId="0" xfId="6" applyFont="1" applyFill="1" applyBorder="1" applyAlignment="1" applyProtection="1">
      <alignment vertical="center" wrapText="1"/>
    </xf>
    <xf numFmtId="49" fontId="10" fillId="2" borderId="17" xfId="7" applyNumberFormat="1" applyFont="1" applyFill="1" applyBorder="1" applyAlignment="1" applyProtection="1">
      <alignment horizontal="right" vertical="center" wrapText="1" indent="1"/>
    </xf>
    <xf numFmtId="49" fontId="10" fillId="2" borderId="9" xfId="7" applyNumberFormat="1" applyFont="1" applyFill="1" applyBorder="1" applyAlignment="1" applyProtection="1">
      <alignment horizontal="right" vertical="center" wrapText="1" indent="1"/>
    </xf>
    <xf numFmtId="49" fontId="3" fillId="2" borderId="24" xfId="2" applyNumberFormat="1" applyFont="1" applyFill="1" applyBorder="1" applyAlignment="1" applyProtection="1">
      <alignment horizontal="center" vertical="center" wrapText="1"/>
    </xf>
    <xf numFmtId="14" fontId="2" fillId="4" borderId="25" xfId="2" applyNumberFormat="1" applyFont="1" applyFill="1" applyBorder="1" applyAlignment="1" applyProtection="1">
      <alignment horizontal="center" vertical="center" wrapText="1"/>
    </xf>
    <xf numFmtId="14" fontId="2" fillId="4" borderId="26" xfId="2" applyNumberFormat="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2" fillId="0" borderId="27" xfId="1" applyFont="1" applyBorder="1" applyAlignment="1" applyProtection="1">
      <alignment wrapText="1"/>
    </xf>
    <xf numFmtId="49" fontId="2" fillId="2" borderId="28" xfId="2" applyNumberFormat="1" applyFont="1" applyFill="1" applyBorder="1" applyAlignment="1" applyProtection="1">
      <alignment horizontal="center" vertical="center" wrapText="1"/>
    </xf>
    <xf numFmtId="14" fontId="2" fillId="2" borderId="28" xfId="2" applyNumberFormat="1" applyFont="1" applyFill="1" applyBorder="1" applyAlignment="1" applyProtection="1">
      <alignment horizontal="center" vertical="center" wrapText="1"/>
    </xf>
    <xf numFmtId="0" fontId="2" fillId="2" borderId="28" xfId="1" applyFont="1" applyFill="1" applyBorder="1" applyAlignment="1" applyProtection="1">
      <alignment wrapText="1"/>
    </xf>
    <xf numFmtId="0" fontId="2" fillId="2" borderId="28" xfId="1" applyFont="1" applyFill="1" applyBorder="1" applyAlignment="1" applyProtection="1">
      <alignment vertical="center" wrapText="1"/>
    </xf>
    <xf numFmtId="0" fontId="2" fillId="2" borderId="29" xfId="1" applyFont="1" applyFill="1" applyBorder="1" applyAlignment="1" applyProtection="1">
      <alignment vertical="center" wrapText="1"/>
    </xf>
    <xf numFmtId="0" fontId="11" fillId="2" borderId="0" xfId="1" applyFont="1" applyFill="1" applyBorder="1" applyAlignment="1" applyProtection="1">
      <alignment horizontal="center" vertical="center" wrapText="1"/>
    </xf>
    <xf numFmtId="0" fontId="2" fillId="2" borderId="0" xfId="1" applyFont="1" applyFill="1" applyBorder="1" applyProtection="1"/>
    <xf numFmtId="0" fontId="3" fillId="2" borderId="0" xfId="1" applyFont="1" applyFill="1" applyBorder="1" applyAlignment="1" applyProtection="1">
      <alignment horizontal="right" vertical="center"/>
    </xf>
    <xf numFmtId="0" fontId="3" fillId="3" borderId="2" xfId="1" applyFont="1" applyFill="1" applyBorder="1" applyAlignment="1" applyProtection="1">
      <alignment horizontal="center" vertical="center"/>
    </xf>
    <xf numFmtId="0" fontId="3" fillId="3" borderId="3" xfId="1" applyFont="1" applyFill="1" applyBorder="1" applyAlignment="1" applyProtection="1">
      <alignment horizontal="center" vertical="center"/>
    </xf>
    <xf numFmtId="0" fontId="3" fillId="3" borderId="4" xfId="1" applyFont="1" applyFill="1" applyBorder="1" applyAlignment="1" applyProtection="1">
      <alignment horizontal="center" vertical="center"/>
    </xf>
    <xf numFmtId="0" fontId="3" fillId="2" borderId="0" xfId="1" applyFont="1" applyFill="1" applyBorder="1" applyAlignment="1" applyProtection="1">
      <alignment horizontal="center" vertical="center"/>
    </xf>
    <xf numFmtId="0" fontId="2" fillId="2" borderId="5" xfId="1" applyFont="1" applyFill="1" applyBorder="1" applyProtection="1"/>
    <xf numFmtId="0" fontId="3" fillId="2" borderId="6" xfId="1" applyFont="1" applyFill="1" applyBorder="1" applyAlignment="1" applyProtection="1">
      <alignment horizontal="center" vertical="center"/>
    </xf>
    <xf numFmtId="0" fontId="3" fillId="2" borderId="6" xfId="1" applyFont="1" applyFill="1" applyBorder="1" applyAlignment="1" applyProtection="1">
      <alignment horizontal="right" vertical="center"/>
    </xf>
    <xf numFmtId="0" fontId="2" fillId="2" borderId="7" xfId="1" applyFont="1" applyFill="1" applyBorder="1" applyProtection="1"/>
    <xf numFmtId="0" fontId="2" fillId="2" borderId="8" xfId="1" applyFont="1" applyFill="1" applyBorder="1" applyProtection="1"/>
    <xf numFmtId="0" fontId="3" fillId="2" borderId="14" xfId="1" applyFont="1" applyFill="1" applyBorder="1" applyAlignment="1" applyProtection="1">
      <alignment horizontal="center" vertical="center"/>
    </xf>
    <xf numFmtId="49" fontId="3" fillId="2" borderId="14" xfId="1" applyNumberFormat="1" applyFont="1" applyFill="1" applyBorder="1" applyAlignment="1" applyProtection="1">
      <alignment horizontal="center" vertical="center" wrapText="1"/>
    </xf>
    <xf numFmtId="0" fontId="3" fillId="2" borderId="14" xfId="1" applyNumberFormat="1" applyFont="1" applyFill="1" applyBorder="1" applyAlignment="1" applyProtection="1">
      <alignment horizontal="center" vertical="center" wrapText="1"/>
    </xf>
    <xf numFmtId="0" fontId="3" fillId="2" borderId="2" xfId="1" applyNumberFormat="1" applyFont="1" applyFill="1" applyBorder="1" applyAlignment="1" applyProtection="1">
      <alignment horizontal="center" vertical="center" wrapText="1"/>
    </xf>
    <xf numFmtId="49" fontId="3" fillId="2" borderId="30" xfId="1" applyNumberFormat="1" applyFont="1" applyFill="1" applyBorder="1" applyAlignment="1" applyProtection="1">
      <alignment horizontal="center" vertical="center" wrapText="1"/>
    </xf>
    <xf numFmtId="0" fontId="2" fillId="2" borderId="11" xfId="1" applyFont="1" applyFill="1" applyBorder="1" applyProtection="1"/>
    <xf numFmtId="0" fontId="12" fillId="2" borderId="0" xfId="1" applyFont="1" applyFill="1" applyBorder="1" applyAlignment="1" applyProtection="1">
      <alignment horizontal="center" vertical="center"/>
    </xf>
    <xf numFmtId="49" fontId="12" fillId="2" borderId="0" xfId="1" applyNumberFormat="1" applyFont="1" applyFill="1" applyBorder="1" applyAlignment="1" applyProtection="1">
      <alignment horizontal="center" vertical="center" wrapText="1"/>
    </xf>
    <xf numFmtId="49" fontId="12" fillId="2" borderId="0" xfId="1" applyNumberFormat="1" applyFont="1" applyFill="1" applyBorder="1" applyAlignment="1" applyProtection="1">
      <alignment horizontal="center" vertical="center" wrapText="1"/>
    </xf>
    <xf numFmtId="49" fontId="2" fillId="2" borderId="31" xfId="1" applyNumberFormat="1" applyFont="1" applyFill="1" applyBorder="1" applyAlignment="1" applyProtection="1">
      <alignment horizontal="center" vertical="center"/>
    </xf>
    <xf numFmtId="49" fontId="3" fillId="2" borderId="32" xfId="1" applyNumberFormat="1" applyFont="1" applyFill="1" applyBorder="1" applyAlignment="1" applyProtection="1">
      <alignment horizontal="left" vertical="center" wrapText="1"/>
    </xf>
    <xf numFmtId="49" fontId="2" fillId="0" borderId="33" xfId="0" applyNumberFormat="1" applyFont="1" applyBorder="1" applyAlignment="1" applyProtection="1">
      <alignment vertical="top"/>
    </xf>
    <xf numFmtId="49" fontId="2" fillId="0" borderId="33" xfId="0" applyNumberFormat="1" applyFont="1" applyBorder="1" applyAlignment="1" applyProtection="1">
      <alignment vertical="top"/>
    </xf>
    <xf numFmtId="49" fontId="3" fillId="2" borderId="33" xfId="1" applyNumberFormat="1" applyFont="1" applyFill="1" applyBorder="1" applyAlignment="1" applyProtection="1">
      <alignment vertical="center" wrapText="1"/>
    </xf>
    <xf numFmtId="0" fontId="3" fillId="2" borderId="33" xfId="1" applyNumberFormat="1" applyFont="1" applyFill="1" applyBorder="1" applyAlignment="1" applyProtection="1">
      <alignment horizontal="center" vertical="center" wrapText="1"/>
    </xf>
    <xf numFmtId="0" fontId="3" fillId="2" borderId="34" xfId="1" applyNumberFormat="1" applyFont="1" applyFill="1" applyBorder="1" applyAlignment="1" applyProtection="1">
      <alignment horizontal="center" vertical="center" wrapText="1"/>
    </xf>
    <xf numFmtId="49" fontId="2" fillId="2" borderId="35" xfId="1" applyNumberFormat="1" applyFont="1" applyFill="1" applyBorder="1" applyAlignment="1" applyProtection="1">
      <alignment horizontal="center" vertical="center"/>
    </xf>
    <xf numFmtId="49" fontId="2" fillId="2" borderId="36" xfId="1" applyNumberFormat="1" applyFont="1" applyFill="1" applyBorder="1" applyAlignment="1" applyProtection="1">
      <alignment horizontal="left" vertical="center" wrapText="1" indent="1"/>
    </xf>
    <xf numFmtId="49" fontId="0" fillId="2" borderId="36" xfId="1" applyNumberFormat="1" applyFont="1" applyFill="1" applyBorder="1" applyAlignment="1" applyProtection="1">
      <alignment horizontal="center" vertical="center" wrapText="1"/>
    </xf>
    <xf numFmtId="49" fontId="0" fillId="6" borderId="23" xfId="1" applyNumberFormat="1" applyFont="1" applyFill="1" applyBorder="1" applyAlignment="1" applyProtection="1">
      <alignment horizontal="center" vertical="center"/>
      <protection locked="0"/>
    </xf>
    <xf numFmtId="1" fontId="2" fillId="6" borderId="18" xfId="1" applyNumberFormat="1" applyFont="1" applyFill="1" applyBorder="1" applyAlignment="1" applyProtection="1">
      <alignment horizontal="center" vertical="center"/>
      <protection locked="0"/>
    </xf>
    <xf numFmtId="1" fontId="2" fillId="2" borderId="37" xfId="1" applyNumberFormat="1" applyFont="1" applyFill="1" applyBorder="1" applyAlignment="1" applyProtection="1">
      <alignment horizontal="center" vertical="center"/>
    </xf>
    <xf numFmtId="49" fontId="2" fillId="6" borderId="23" xfId="1" applyNumberFormat="1" applyFont="1" applyFill="1" applyBorder="1" applyAlignment="1" applyProtection="1">
      <alignment horizontal="center" vertical="center"/>
      <protection locked="0"/>
    </xf>
    <xf numFmtId="1" fontId="2" fillId="2" borderId="21" xfId="1" applyNumberFormat="1" applyFont="1" applyFill="1" applyBorder="1" applyAlignment="1" applyProtection="1">
      <alignment horizontal="center" vertical="center"/>
    </xf>
    <xf numFmtId="49" fontId="2" fillId="6" borderId="13" xfId="1" applyNumberFormat="1" applyFont="1" applyFill="1" applyBorder="1" applyAlignment="1" applyProtection="1">
      <alignment horizontal="center" vertical="center" wrapText="1"/>
      <protection locked="0"/>
    </xf>
    <xf numFmtId="49" fontId="0" fillId="2" borderId="36" xfId="1" applyNumberFormat="1" applyFont="1" applyFill="1" applyBorder="1" applyAlignment="1" applyProtection="1">
      <alignment horizontal="left" vertical="center" wrapText="1" indent="1"/>
    </xf>
    <xf numFmtId="1" fontId="2" fillId="2" borderId="38" xfId="1" applyNumberFormat="1" applyFont="1" applyFill="1" applyBorder="1" applyAlignment="1" applyProtection="1">
      <alignment horizontal="center" vertical="center"/>
    </xf>
    <xf numFmtId="49" fontId="2" fillId="6" borderId="13" xfId="1" applyNumberFormat="1" applyFont="1" applyFill="1" applyBorder="1" applyAlignment="1" applyProtection="1">
      <alignment horizontal="center" vertical="center"/>
      <protection locked="0"/>
    </xf>
    <xf numFmtId="49" fontId="0" fillId="6" borderId="13" xfId="1" applyNumberFormat="1" applyFont="1" applyFill="1" applyBorder="1" applyAlignment="1" applyProtection="1">
      <alignment horizontal="center" vertical="center" wrapText="1"/>
      <protection locked="0"/>
    </xf>
    <xf numFmtId="49" fontId="3" fillId="2" borderId="39" xfId="1" applyNumberFormat="1" applyFont="1" applyFill="1" applyBorder="1" applyAlignment="1" applyProtection="1">
      <alignment horizontal="center" vertical="center" wrapText="1"/>
    </xf>
    <xf numFmtId="49" fontId="0" fillId="2" borderId="39" xfId="1" applyNumberFormat="1" applyFont="1" applyFill="1" applyBorder="1" applyAlignment="1" applyProtection="1">
      <alignment horizontal="center" vertical="center" wrapText="1"/>
    </xf>
    <xf numFmtId="0" fontId="2" fillId="2" borderId="23" xfId="1" applyNumberFormat="1" applyFont="1" applyFill="1" applyBorder="1" applyAlignment="1" applyProtection="1">
      <alignment horizontal="center" vertical="center"/>
    </xf>
    <xf numFmtId="1" fontId="3" fillId="4" borderId="18" xfId="1" applyNumberFormat="1" applyFont="1" applyFill="1" applyBorder="1" applyAlignment="1" applyProtection="1">
      <alignment horizontal="center" vertical="center"/>
    </xf>
    <xf numFmtId="0" fontId="2" fillId="2" borderId="37" xfId="1" applyNumberFormat="1" applyFont="1" applyFill="1" applyBorder="1" applyAlignment="1" applyProtection="1">
      <alignment horizontal="center" vertical="center"/>
    </xf>
    <xf numFmtId="0" fontId="2" fillId="2" borderId="38" xfId="1" applyNumberFormat="1" applyFont="1" applyFill="1" applyBorder="1" applyAlignment="1" applyProtection="1">
      <alignment horizontal="center" vertical="center"/>
    </xf>
    <xf numFmtId="49" fontId="0" fillId="0" borderId="36" xfId="1" applyNumberFormat="1" applyFont="1" applyFill="1" applyBorder="1" applyAlignment="1" applyProtection="1">
      <alignment horizontal="left" vertical="center" wrapText="1" indent="1"/>
    </xf>
    <xf numFmtId="49" fontId="0" fillId="2" borderId="35" xfId="1" applyNumberFormat="1" applyFont="1" applyFill="1" applyBorder="1" applyAlignment="1" applyProtection="1">
      <alignment horizontal="center" vertical="center"/>
    </xf>
    <xf numFmtId="49" fontId="2" fillId="2" borderId="40" xfId="1" applyNumberFormat="1" applyFont="1" applyFill="1" applyBorder="1" applyAlignment="1" applyProtection="1">
      <alignment horizontal="center" vertical="center"/>
    </xf>
    <xf numFmtId="49" fontId="3" fillId="2" borderId="41" xfId="1" applyNumberFormat="1" applyFont="1" applyFill="1" applyBorder="1" applyAlignment="1" applyProtection="1">
      <alignment horizontal="center" vertical="center" wrapText="1"/>
    </xf>
    <xf numFmtId="49" fontId="0" fillId="2" borderId="41" xfId="1" applyNumberFormat="1" applyFont="1" applyFill="1" applyBorder="1" applyAlignment="1" applyProtection="1">
      <alignment horizontal="center" vertical="center" wrapText="1"/>
    </xf>
    <xf numFmtId="0" fontId="2" fillId="2" borderId="2" xfId="1" applyNumberFormat="1" applyFont="1" applyFill="1" applyBorder="1" applyAlignment="1" applyProtection="1">
      <alignment horizontal="center" vertical="center"/>
    </xf>
    <xf numFmtId="1" fontId="3" fillId="4" borderId="15" xfId="1" applyNumberFormat="1" applyFont="1" applyFill="1" applyBorder="1" applyAlignment="1" applyProtection="1">
      <alignment horizontal="center" vertical="center"/>
    </xf>
    <xf numFmtId="0" fontId="2" fillId="2" borderId="42" xfId="1" applyNumberFormat="1" applyFont="1" applyFill="1" applyBorder="1" applyAlignment="1" applyProtection="1">
      <alignment horizontal="center" vertical="center"/>
    </xf>
    <xf numFmtId="0" fontId="2" fillId="2" borderId="43" xfId="1" applyNumberFormat="1" applyFont="1" applyFill="1" applyBorder="1" applyAlignment="1" applyProtection="1">
      <alignment horizontal="center" vertical="center"/>
    </xf>
    <xf numFmtId="49" fontId="2" fillId="6" borderId="30" xfId="1" applyNumberFormat="1" applyFont="1" applyFill="1" applyBorder="1" applyAlignment="1" applyProtection="1">
      <alignment horizontal="center" vertical="center" wrapText="1"/>
      <protection locked="0"/>
    </xf>
    <xf numFmtId="0" fontId="2" fillId="2" borderId="27" xfId="1" applyFont="1" applyFill="1" applyBorder="1" applyProtection="1"/>
    <xf numFmtId="0" fontId="2" fillId="2" borderId="44" xfId="1" applyFont="1" applyFill="1" applyBorder="1" applyProtection="1"/>
    <xf numFmtId="0" fontId="2" fillId="2" borderId="29" xfId="1" applyFont="1" applyFill="1" applyBorder="1" applyProtection="1"/>
    <xf numFmtId="0" fontId="2" fillId="0" borderId="0" xfId="1" applyFont="1" applyProtection="1"/>
    <xf numFmtId="0" fontId="2" fillId="2" borderId="6" xfId="1" applyFont="1" applyFill="1" applyBorder="1" applyProtection="1"/>
    <xf numFmtId="49" fontId="2" fillId="2" borderId="12" xfId="1" applyNumberFormat="1" applyFont="1" applyFill="1" applyBorder="1" applyAlignment="1" applyProtection="1">
      <alignment horizontal="center" vertical="center"/>
    </xf>
    <xf numFmtId="49" fontId="3" fillId="2" borderId="23" xfId="1" applyNumberFormat="1" applyFont="1" applyFill="1" applyBorder="1" applyAlignment="1" applyProtection="1">
      <alignment horizontal="left" vertical="center" wrapText="1"/>
    </xf>
    <xf numFmtId="49" fontId="2" fillId="0" borderId="21" xfId="0" applyNumberFormat="1" applyFont="1" applyBorder="1" applyAlignment="1" applyProtection="1">
      <alignment vertical="top"/>
    </xf>
    <xf numFmtId="49" fontId="3" fillId="2" borderId="21" xfId="1" applyNumberFormat="1" applyFont="1" applyFill="1" applyBorder="1" applyAlignment="1" applyProtection="1">
      <alignment vertical="center"/>
    </xf>
    <xf numFmtId="49" fontId="3" fillId="2" borderId="22" xfId="1" applyNumberFormat="1" applyFont="1" applyFill="1" applyBorder="1" applyAlignment="1" applyProtection="1">
      <alignment vertical="center"/>
    </xf>
    <xf numFmtId="49" fontId="0" fillId="2" borderId="12" xfId="1" applyNumberFormat="1" applyFont="1" applyFill="1" applyBorder="1" applyAlignment="1" applyProtection="1">
      <alignment horizontal="left" vertical="center" wrapText="1" indent="1"/>
    </xf>
    <xf numFmtId="49" fontId="0" fillId="2" borderId="12" xfId="1" applyNumberFormat="1" applyFont="1" applyFill="1" applyBorder="1" applyAlignment="1" applyProtection="1">
      <alignment horizontal="center" vertical="center"/>
    </xf>
    <xf numFmtId="49" fontId="2" fillId="2" borderId="23" xfId="1" applyNumberFormat="1" applyFont="1" applyFill="1" applyBorder="1" applyAlignment="1" applyProtection="1">
      <alignment horizontal="center" vertical="center"/>
    </xf>
    <xf numFmtId="1" fontId="2" fillId="2" borderId="23" xfId="1" applyNumberFormat="1" applyFont="1" applyFill="1" applyBorder="1" applyAlignment="1" applyProtection="1">
      <alignment horizontal="center" vertical="center"/>
    </xf>
    <xf numFmtId="49" fontId="3" fillId="2" borderId="12" xfId="1" applyNumberFormat="1" applyFont="1" applyFill="1" applyBorder="1" applyAlignment="1" applyProtection="1">
      <alignment horizontal="center" vertical="center" wrapText="1"/>
    </xf>
    <xf numFmtId="0" fontId="2" fillId="2" borderId="45" xfId="1" applyFont="1" applyFill="1" applyBorder="1" applyProtection="1"/>
    <xf numFmtId="49" fontId="3" fillId="2" borderId="22" xfId="1" applyNumberFormat="1" applyFont="1" applyFill="1" applyBorder="1" applyAlignment="1" applyProtection="1">
      <alignment vertical="center" wrapText="1"/>
    </xf>
    <xf numFmtId="49" fontId="2" fillId="2" borderId="14" xfId="1" applyNumberFormat="1" applyFont="1" applyFill="1" applyBorder="1" applyAlignment="1" applyProtection="1">
      <alignment horizontal="center" vertical="center"/>
    </xf>
    <xf numFmtId="49" fontId="0" fillId="2" borderId="14" xfId="1" applyNumberFormat="1" applyFont="1" applyFill="1" applyBorder="1" applyAlignment="1" applyProtection="1">
      <alignment horizontal="center" vertical="center"/>
    </xf>
    <xf numFmtId="49" fontId="12" fillId="2" borderId="46" xfId="1" applyNumberFormat="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3" fillId="2" borderId="42" xfId="1" applyNumberFormat="1" applyFont="1" applyFill="1" applyBorder="1" applyAlignment="1" applyProtection="1">
      <alignment horizontal="center" vertical="center" wrapText="1"/>
    </xf>
    <xf numFmtId="49" fontId="3" fillId="2" borderId="21" xfId="1" applyNumberFormat="1" applyFont="1" applyFill="1" applyBorder="1" applyAlignment="1" applyProtection="1">
      <alignment horizontal="left" vertical="center" wrapText="1"/>
    </xf>
    <xf numFmtId="0" fontId="2" fillId="2" borderId="0" xfId="1" applyFont="1" applyFill="1" applyBorder="1" applyAlignment="1" applyProtection="1">
      <alignment horizontal="right" vertical="center"/>
    </xf>
    <xf numFmtId="0" fontId="2" fillId="2" borderId="7" xfId="1" applyFont="1" applyFill="1" applyBorder="1" applyAlignment="1" applyProtection="1">
      <alignment horizontal="right" vertical="center"/>
    </xf>
    <xf numFmtId="49" fontId="3" fillId="2" borderId="12" xfId="1" applyNumberFormat="1" applyFont="1" applyFill="1" applyBorder="1" applyAlignment="1" applyProtection="1">
      <alignment horizontal="left" vertical="center" wrapText="1" indent="1"/>
    </xf>
    <xf numFmtId="0" fontId="2" fillId="2" borderId="22" xfId="1" applyNumberFormat="1" applyFont="1" applyFill="1" applyBorder="1" applyAlignment="1" applyProtection="1">
      <alignment horizontal="center" vertical="center"/>
    </xf>
    <xf numFmtId="49" fontId="2" fillId="6" borderId="12" xfId="1" applyNumberFormat="1" applyFont="1" applyFill="1" applyBorder="1" applyAlignment="1" applyProtection="1">
      <alignment horizontal="left" vertical="center" wrapText="1" indent="2"/>
      <protection locked="0"/>
    </xf>
    <xf numFmtId="1" fontId="2" fillId="2" borderId="22" xfId="1" applyNumberFormat="1" applyFont="1" applyFill="1" applyBorder="1" applyAlignment="1" applyProtection="1">
      <alignment horizontal="center" vertical="center"/>
    </xf>
    <xf numFmtId="49" fontId="2" fillId="7" borderId="23" xfId="1" applyNumberFormat="1" applyFont="1" applyFill="1" applyBorder="1" applyAlignment="1" applyProtection="1">
      <alignment horizontal="center" vertical="center"/>
    </xf>
    <xf numFmtId="49" fontId="7" fillId="7" borderId="21" xfId="4" applyNumberFormat="1" applyFont="1" applyFill="1" applyBorder="1" applyAlignment="1" applyProtection="1">
      <alignment horizontal="left" vertical="center" wrapText="1" indent="1"/>
    </xf>
    <xf numFmtId="49" fontId="2" fillId="7" borderId="21" xfId="1" applyNumberFormat="1" applyFont="1" applyFill="1" applyBorder="1" applyAlignment="1" applyProtection="1">
      <alignment horizontal="center" vertical="center"/>
    </xf>
    <xf numFmtId="1" fontId="2" fillId="7" borderId="21" xfId="1" applyNumberFormat="1" applyFont="1" applyFill="1" applyBorder="1" applyAlignment="1" applyProtection="1">
      <alignment horizontal="center" vertical="center"/>
    </xf>
    <xf numFmtId="1" fontId="2" fillId="7" borderId="22" xfId="1" applyNumberFormat="1" applyFont="1" applyFill="1" applyBorder="1" applyAlignment="1" applyProtection="1">
      <alignment horizontal="center" vertical="center"/>
    </xf>
    <xf numFmtId="0" fontId="3" fillId="2" borderId="12" xfId="1" applyNumberFormat="1" applyFont="1" applyFill="1" applyBorder="1" applyAlignment="1" applyProtection="1">
      <alignment horizontal="left" vertical="center" wrapText="1" indent="1"/>
    </xf>
    <xf numFmtId="0" fontId="2" fillId="2" borderId="12" xfId="1" applyNumberFormat="1" applyFont="1" applyFill="1" applyBorder="1" applyAlignment="1" applyProtection="1">
      <alignment horizontal="center" vertical="center"/>
    </xf>
    <xf numFmtId="0" fontId="2" fillId="7" borderId="21" xfId="1" applyNumberFormat="1" applyFont="1" applyFill="1" applyBorder="1" applyAlignment="1" applyProtection="1">
      <alignment horizontal="center" vertical="center"/>
    </xf>
    <xf numFmtId="0" fontId="7" fillId="2" borderId="8" xfId="4" applyFont="1" applyFill="1" applyBorder="1" applyAlignment="1" applyProtection="1">
      <alignment horizontal="center" vertical="center" wrapText="1"/>
    </xf>
    <xf numFmtId="49" fontId="2" fillId="7" borderId="2" xfId="1" applyNumberFormat="1" applyFont="1" applyFill="1" applyBorder="1" applyAlignment="1" applyProtection="1">
      <alignment horizontal="center" vertical="center"/>
    </xf>
    <xf numFmtId="49" fontId="7" fillId="7" borderId="3" xfId="4" applyNumberFormat="1" applyFont="1" applyFill="1" applyBorder="1" applyAlignment="1" applyProtection="1">
      <alignment horizontal="left" vertical="center" wrapText="1" indent="1"/>
    </xf>
    <xf numFmtId="49" fontId="2" fillId="7" borderId="3" xfId="1" applyNumberFormat="1" applyFont="1" applyFill="1" applyBorder="1" applyAlignment="1" applyProtection="1">
      <alignment horizontal="center" vertical="center"/>
    </xf>
    <xf numFmtId="1" fontId="2" fillId="7" borderId="3" xfId="1" applyNumberFormat="1" applyFont="1" applyFill="1" applyBorder="1" applyAlignment="1" applyProtection="1">
      <alignment horizontal="center" vertical="center"/>
    </xf>
    <xf numFmtId="1" fontId="2" fillId="7" borderId="4" xfId="1" applyNumberFormat="1" applyFont="1" applyFill="1" applyBorder="1" applyAlignment="1" applyProtection="1">
      <alignment horizontal="center" vertical="center"/>
    </xf>
    <xf numFmtId="0" fontId="3" fillId="2" borderId="47" xfId="1" applyNumberFormat="1" applyFont="1" applyFill="1" applyBorder="1" applyAlignment="1" applyProtection="1">
      <alignment horizontal="center" vertical="center" wrapText="1"/>
    </xf>
    <xf numFmtId="0" fontId="3" fillId="3" borderId="2" xfId="1" applyFont="1" applyFill="1" applyBorder="1" applyAlignment="1" applyProtection="1">
      <alignment vertical="center"/>
    </xf>
    <xf numFmtId="0" fontId="3" fillId="3" borderId="4" xfId="1" applyFont="1" applyFill="1" applyBorder="1" applyAlignment="1" applyProtection="1">
      <alignment vertical="center"/>
    </xf>
  </cellXfs>
  <cellStyles count="8">
    <cellStyle name="Гиперссылка" xfId="4" builtinId="8"/>
    <cellStyle name="Денежный_Forma_1" xfId="3"/>
    <cellStyle name="Обычный" xfId="0" builtinId="0"/>
    <cellStyle name="Обычный_Forma_1" xfId="1"/>
    <cellStyle name="Обычный_Forma_1 2" xfId="5"/>
    <cellStyle name="Обычный_ЖКУ_проект3" xfId="6"/>
    <cellStyle name="Обычный_форма 1 водопровод для орг" xfId="2"/>
    <cellStyle name="Обычный_форма 1 водопровод для орг_CALC.KV.4.78(v1.0)"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66675</xdr:colOff>
      <xdr:row>27</xdr:row>
      <xdr:rowOff>209550</xdr:rowOff>
    </xdr:from>
    <xdr:to>
      <xdr:col>5</xdr:col>
      <xdr:colOff>228600</xdr:colOff>
      <xdr:row>28</xdr:row>
      <xdr:rowOff>0</xdr:rowOff>
    </xdr:to>
    <xdr:pic macro="[1]!modInfo.InfClickCmdUpdateReestrMOInTitle">
      <xdr:nvPicPr>
        <xdr:cNvPr id="7" name="Pict 9" descr="тест"/>
        <xdr:cNvPicPr>
          <a:picLocks noChangeArrowheads="1"/>
        </xdr:cNvPicPr>
      </xdr:nvPicPr>
      <xdr:blipFill>
        <a:blip xmlns:r="http://schemas.openxmlformats.org/officeDocument/2006/relationships" r:embed="rId1"/>
        <a:srcRect/>
        <a:stretch>
          <a:fillRect/>
        </a:stretch>
      </xdr:blipFill>
      <xdr:spPr bwMode="auto">
        <a:xfrm>
          <a:off x="7153275" y="7800975"/>
          <a:ext cx="161925" cy="161925"/>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xdr:colOff>
      <xdr:row>4</xdr:row>
      <xdr:rowOff>314325</xdr:rowOff>
    </xdr:from>
    <xdr:to>
      <xdr:col>5</xdr:col>
      <xdr:colOff>476250</xdr:colOff>
      <xdr:row>5</xdr:row>
      <xdr:rowOff>0</xdr:rowOff>
    </xdr:to>
    <xdr:pic macro="[1]!modInfo.InfForParenthesisInList">
      <xdr:nvPicPr>
        <xdr:cNvPr id="2" name="Pict 9" descr="тест"/>
        <xdr:cNvPicPr>
          <a:picLocks noChangeArrowheads="1"/>
        </xdr:cNvPicPr>
      </xdr:nvPicPr>
      <xdr:blipFill>
        <a:blip xmlns:r="http://schemas.openxmlformats.org/officeDocument/2006/relationships" r:embed="rId1"/>
        <a:srcRect/>
        <a:stretch>
          <a:fillRect/>
        </a:stretch>
      </xdr:blipFill>
      <xdr:spPr bwMode="auto">
        <a:xfrm>
          <a:off x="4543425" y="1495425"/>
          <a:ext cx="161925" cy="161925"/>
        </a:xfrm>
        <a:prstGeom prst="rect">
          <a:avLst/>
        </a:prstGeom>
        <a:noFill/>
        <a:ln w="9525">
          <a:noFill/>
          <a:miter lim="800000"/>
          <a:headEnd/>
          <a:tailEnd/>
        </a:ln>
      </xdr:spPr>
    </xdr:pic>
    <xdr:clientData fPrintsWithSheet="0"/>
  </xdr:twoCellAnchor>
  <xdr:twoCellAnchor editAs="oneCell">
    <xdr:from>
      <xdr:col>10</xdr:col>
      <xdr:colOff>19050</xdr:colOff>
      <xdr:row>4</xdr:row>
      <xdr:rowOff>314325</xdr:rowOff>
    </xdr:from>
    <xdr:to>
      <xdr:col>11</xdr:col>
      <xdr:colOff>447675</xdr:colOff>
      <xdr:row>5</xdr:row>
      <xdr:rowOff>0</xdr:rowOff>
    </xdr:to>
    <xdr:pic macro="[1]!modInfo.InfForParenthesisInList">
      <xdr:nvPicPr>
        <xdr:cNvPr id="3" name="Pict 9" descr="тест"/>
        <xdr:cNvPicPr>
          <a:picLocks noChangeArrowheads="1"/>
        </xdr:cNvPicPr>
      </xdr:nvPicPr>
      <xdr:blipFill>
        <a:blip xmlns:r="http://schemas.openxmlformats.org/officeDocument/2006/relationships" r:embed="rId1"/>
        <a:srcRect/>
        <a:stretch>
          <a:fillRect/>
        </a:stretch>
      </xdr:blipFill>
      <xdr:spPr bwMode="auto">
        <a:xfrm>
          <a:off x="8220075" y="1495425"/>
          <a:ext cx="161925" cy="161925"/>
        </a:xfrm>
        <a:prstGeom prst="rect">
          <a:avLst/>
        </a:prstGeom>
        <a:noFill/>
        <a:ln w="9525">
          <a:noFill/>
          <a:miter lim="800000"/>
          <a:headEnd/>
          <a:tailEnd/>
        </a:ln>
      </xdr:spPr>
    </xdr:pic>
    <xdr:clientData fPrintsWithSheet="0"/>
  </xdr:twoCellAnchor>
  <xdr:twoCellAnchor editAs="oneCell">
    <xdr:from>
      <xdr:col>7</xdr:col>
      <xdr:colOff>19050</xdr:colOff>
      <xdr:row>4</xdr:row>
      <xdr:rowOff>314325</xdr:rowOff>
    </xdr:from>
    <xdr:to>
      <xdr:col>8</xdr:col>
      <xdr:colOff>457200</xdr:colOff>
      <xdr:row>5</xdr:row>
      <xdr:rowOff>0</xdr:rowOff>
    </xdr:to>
    <xdr:pic macro="[1]!modInfo.InfForParenthesisInList">
      <xdr:nvPicPr>
        <xdr:cNvPr id="4" name="Pict 9" descr="тест"/>
        <xdr:cNvPicPr>
          <a:picLocks noChangeArrowheads="1"/>
        </xdr:cNvPicPr>
      </xdr:nvPicPr>
      <xdr:blipFill>
        <a:blip xmlns:r="http://schemas.openxmlformats.org/officeDocument/2006/relationships" r:embed="rId1"/>
        <a:srcRect/>
        <a:stretch>
          <a:fillRect/>
        </a:stretch>
      </xdr:blipFill>
      <xdr:spPr bwMode="auto">
        <a:xfrm>
          <a:off x="6381750" y="1495425"/>
          <a:ext cx="161925" cy="161925"/>
        </a:xfrm>
        <a:prstGeom prst="rect">
          <a:avLst/>
        </a:prstGeom>
        <a:noFill/>
        <a:ln w="9525">
          <a:noFill/>
          <a:miter lim="800000"/>
          <a:headEnd/>
          <a:tailEnd/>
        </a:ln>
      </xdr:spPr>
    </xdr:pic>
    <xdr:clientData fPrintsWithSheet="0"/>
  </xdr:twoCellAnchor>
  <xdr:twoCellAnchor editAs="oneCell">
    <xdr:from>
      <xdr:col>13</xdr:col>
      <xdr:colOff>19050</xdr:colOff>
      <xdr:row>4</xdr:row>
      <xdr:rowOff>314325</xdr:rowOff>
    </xdr:from>
    <xdr:to>
      <xdr:col>13</xdr:col>
      <xdr:colOff>180975</xdr:colOff>
      <xdr:row>5</xdr:row>
      <xdr:rowOff>0</xdr:rowOff>
    </xdr:to>
    <xdr:pic macro="[1]!modInfo.InfForNode">
      <xdr:nvPicPr>
        <xdr:cNvPr id="5" name="Pict 9" descr="тест"/>
        <xdr:cNvPicPr>
          <a:picLocks noChangeArrowheads="1"/>
        </xdr:cNvPicPr>
      </xdr:nvPicPr>
      <xdr:blipFill>
        <a:blip xmlns:r="http://schemas.openxmlformats.org/officeDocument/2006/relationships" r:embed="rId1"/>
        <a:srcRect/>
        <a:stretch>
          <a:fillRect/>
        </a:stretch>
      </xdr:blipFill>
      <xdr:spPr bwMode="auto">
        <a:xfrm>
          <a:off x="10172700" y="1495425"/>
          <a:ext cx="161925" cy="161925"/>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xdr:colOff>
      <xdr:row>4</xdr:row>
      <xdr:rowOff>314325</xdr:rowOff>
    </xdr:from>
    <xdr:to>
      <xdr:col>5</xdr:col>
      <xdr:colOff>466725</xdr:colOff>
      <xdr:row>5</xdr:row>
      <xdr:rowOff>0</xdr:rowOff>
    </xdr:to>
    <xdr:pic macro="[1]!modInfo.InfForParenthesisInList">
      <xdr:nvPicPr>
        <xdr:cNvPr id="2" name="Pict 9" descr="тест"/>
        <xdr:cNvPicPr>
          <a:picLocks noChangeArrowheads="1"/>
        </xdr:cNvPicPr>
      </xdr:nvPicPr>
      <xdr:blipFill>
        <a:blip xmlns:r="http://schemas.openxmlformats.org/officeDocument/2006/relationships" r:embed="rId1"/>
        <a:srcRect/>
        <a:stretch>
          <a:fillRect/>
        </a:stretch>
      </xdr:blipFill>
      <xdr:spPr bwMode="auto">
        <a:xfrm>
          <a:off x="6905625" y="1495425"/>
          <a:ext cx="161925" cy="161925"/>
        </a:xfrm>
        <a:prstGeom prst="rect">
          <a:avLst/>
        </a:prstGeom>
        <a:noFill/>
        <a:ln w="9525">
          <a:noFill/>
          <a:miter lim="800000"/>
          <a:headEnd/>
          <a:tailEnd/>
        </a:ln>
      </xdr:spPr>
    </xdr:pic>
    <xdr:clientData fPrintsWithSheet="0"/>
  </xdr:twoCellAnchor>
  <xdr:twoCellAnchor editAs="oneCell">
    <xdr:from>
      <xdr:col>10</xdr:col>
      <xdr:colOff>19050</xdr:colOff>
      <xdr:row>4</xdr:row>
      <xdr:rowOff>314325</xdr:rowOff>
    </xdr:from>
    <xdr:to>
      <xdr:col>11</xdr:col>
      <xdr:colOff>457200</xdr:colOff>
      <xdr:row>5</xdr:row>
      <xdr:rowOff>0</xdr:rowOff>
    </xdr:to>
    <xdr:pic macro="[1]!modInfo.InfForParenthesisInList">
      <xdr:nvPicPr>
        <xdr:cNvPr id="3" name="Pict 9" descr="тест"/>
        <xdr:cNvPicPr>
          <a:picLocks noChangeArrowheads="1"/>
        </xdr:cNvPicPr>
      </xdr:nvPicPr>
      <xdr:blipFill>
        <a:blip xmlns:r="http://schemas.openxmlformats.org/officeDocument/2006/relationships" r:embed="rId1"/>
        <a:srcRect/>
        <a:stretch>
          <a:fillRect/>
        </a:stretch>
      </xdr:blipFill>
      <xdr:spPr bwMode="auto">
        <a:xfrm>
          <a:off x="10591800" y="1495425"/>
          <a:ext cx="161925" cy="161925"/>
        </a:xfrm>
        <a:prstGeom prst="rect">
          <a:avLst/>
        </a:prstGeom>
        <a:noFill/>
        <a:ln w="9525">
          <a:noFill/>
          <a:miter lim="800000"/>
          <a:headEnd/>
          <a:tailEnd/>
        </a:ln>
      </xdr:spPr>
    </xdr:pic>
    <xdr:clientData fPrintsWithSheet="0"/>
  </xdr:twoCellAnchor>
  <xdr:twoCellAnchor editAs="oneCell">
    <xdr:from>
      <xdr:col>7</xdr:col>
      <xdr:colOff>9525</xdr:colOff>
      <xdr:row>4</xdr:row>
      <xdr:rowOff>314325</xdr:rowOff>
    </xdr:from>
    <xdr:to>
      <xdr:col>8</xdr:col>
      <xdr:colOff>466725</xdr:colOff>
      <xdr:row>5</xdr:row>
      <xdr:rowOff>0</xdr:rowOff>
    </xdr:to>
    <xdr:pic macro="[1]!modInfo.InfForParenthesisInList">
      <xdr:nvPicPr>
        <xdr:cNvPr id="4" name="Pict 9" descr="тест"/>
        <xdr:cNvPicPr>
          <a:picLocks noChangeArrowheads="1"/>
        </xdr:cNvPicPr>
      </xdr:nvPicPr>
      <xdr:blipFill>
        <a:blip xmlns:r="http://schemas.openxmlformats.org/officeDocument/2006/relationships" r:embed="rId1"/>
        <a:srcRect/>
        <a:stretch>
          <a:fillRect/>
        </a:stretch>
      </xdr:blipFill>
      <xdr:spPr bwMode="auto">
        <a:xfrm>
          <a:off x="8743950" y="1495425"/>
          <a:ext cx="161925" cy="161925"/>
        </a:xfrm>
        <a:prstGeom prst="rect">
          <a:avLst/>
        </a:prstGeom>
        <a:noFill/>
        <a:ln w="9525">
          <a:noFill/>
          <a:miter lim="800000"/>
          <a:headEnd/>
          <a:tailEnd/>
        </a:ln>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1052;&#1086;&#1080;%20&#1076;&#1086;&#1082;&#1091;&#1084;&#1077;&#1085;&#1090;&#1099;/&#1054;&#1090;&#1095;&#1077;&#1090;&#1099;/&#1045;&#1048;&#1040;&#1057;/27%20&#1072;&#1087;&#1088;%202013_&#1041;&#1091;&#1093;.%20&#1073;&#1072;&#1083;&#1072;&#1085;&#1089;%20&#1079;&#1072;%202012&#1075;._&#1076;&#1086;%2030.04.13/FORMA1.BUHG.2011_27.04.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Обновление"/>
      <sheetName val="Лог обновления"/>
      <sheetName val="Выбор субъекта РФ"/>
      <sheetName val="Титульный"/>
      <sheetName val="Актив"/>
      <sheetName val="Пассив"/>
      <sheetName val="Расшифровка показателей"/>
      <sheetName val="Комментарии"/>
      <sheetName val="Проверка"/>
      <sheetName val="AllSheetsInThisWorkbook"/>
      <sheetName val="et_union"/>
      <sheetName val="TEHSHEET"/>
      <sheetName val="REESTR_ORG"/>
      <sheetName val="REESTR_FILTERED"/>
      <sheetName val="REESTR_MO"/>
      <sheetName val="modHyperlink"/>
      <sheetName val="modChange"/>
      <sheetName val="modPROV"/>
      <sheetName val="modTitleSheetHeaders"/>
      <sheetName val="modServiceModule"/>
      <sheetName val="modCommandButton"/>
      <sheetName val="modReestr"/>
      <sheetName val="modClassifierValidate"/>
      <sheetName val="modInfo"/>
      <sheetName val="modfrmReestr"/>
      <sheetName val="modfrmDateChoose"/>
      <sheetName val="modDblClick"/>
      <sheetName val="modUpdTemplMain"/>
      <sheetName val="modRegionSelectSub"/>
      <sheetName val="modThisWorkbook"/>
      <sheetName val="modReestrMO"/>
      <sheetName val="modSheetMain01"/>
      <sheetName val="modSheetMain02"/>
      <sheetName val="modSheetMain03"/>
      <sheetName val="modSheetMain04"/>
      <sheetName val="modSheetMain05"/>
      <sheetName val="modSheetMain06"/>
      <sheetName val="Паспорт"/>
    </sheetNames>
    <definedNames>
      <definedName name="modInfo.InfClickCmdUpdateReestrMOInTitle"/>
      <definedName name="modInfo.InfForNode"/>
      <definedName name="modInfo.InfForParenthesisInList"/>
    </definedNames>
    <sheetDataSet>
      <sheetData sheetId="0">
        <row r="2">
          <cell r="I2" t="str">
            <v>Код шаблона: FORMA1.BUHG.2011</v>
          </cell>
        </row>
        <row r="3">
          <cell r="I3" t="str">
            <v>Версия 2.2</v>
          </cell>
        </row>
      </sheetData>
      <sheetData sheetId="1"/>
      <sheetData sheetId="2"/>
      <sheetData sheetId="3"/>
      <sheetData sheetId="4">
        <row r="14">
          <cell r="D14" t="str">
            <v>31.12.2012</v>
          </cell>
        </row>
        <row r="26">
          <cell r="D26" t="str">
            <v>тыс.руб.</v>
          </cell>
        </row>
      </sheetData>
      <sheetData sheetId="5">
        <row r="12">
          <cell r="E12">
            <v>1</v>
          </cell>
          <cell r="H12" t="str">
            <v>4</v>
          </cell>
          <cell r="K12" t="str">
            <v>5</v>
          </cell>
        </row>
        <row r="13">
          <cell r="E13">
            <v>1</v>
          </cell>
        </row>
        <row r="14">
          <cell r="E14" t="str">
            <v>1.1</v>
          </cell>
        </row>
        <row r="15">
          <cell r="E15" t="str">
            <v>1.2</v>
          </cell>
        </row>
        <row r="16">
          <cell r="E16" t="str">
            <v>1.3</v>
          </cell>
          <cell r="G16" t="str">
            <v>1130</v>
          </cell>
        </row>
        <row r="17">
          <cell r="E17" t="str">
            <v>1.4</v>
          </cell>
          <cell r="G17" t="str">
            <v>1140</v>
          </cell>
        </row>
        <row r="18">
          <cell r="G18" t="str">
            <v>1150</v>
          </cell>
        </row>
        <row r="19">
          <cell r="E19" t="str">
            <v>1.6</v>
          </cell>
          <cell r="G19" t="str">
            <v>1160</v>
          </cell>
        </row>
        <row r="20">
          <cell r="E20" t="str">
            <v>1.7</v>
          </cell>
          <cell r="G20" t="str">
            <v>1170</v>
          </cell>
        </row>
        <row r="21">
          <cell r="E21" t="str">
            <v>1.8</v>
          </cell>
          <cell r="G21" t="str">
            <v>1180</v>
          </cell>
        </row>
        <row r="22">
          <cell r="E22" t="str">
            <v>1.9</v>
          </cell>
          <cell r="G22" t="str">
            <v>1190</v>
          </cell>
        </row>
        <row r="23">
          <cell r="E23" t="str">
            <v>1.10</v>
          </cell>
          <cell r="H23" t="str">
            <v/>
          </cell>
          <cell r="K23" t="str">
            <v/>
          </cell>
        </row>
        <row r="24">
          <cell r="E24" t="str">
            <v>2</v>
          </cell>
        </row>
      </sheetData>
      <sheetData sheetId="6">
        <row r="11">
          <cell r="E11" t="str">
            <v>№ п/п</v>
          </cell>
          <cell r="H11" t="str">
            <v>На 31.12.2012 г.</v>
          </cell>
          <cell r="K11" t="str">
            <v>На 31 декабря 2011 г.</v>
          </cell>
        </row>
        <row r="12">
          <cell r="E12">
            <v>1</v>
          </cell>
          <cell r="H12" t="str">
            <v>4</v>
          </cell>
          <cell r="K12" t="str">
            <v>5</v>
          </cell>
        </row>
        <row r="13">
          <cell r="E13">
            <v>1</v>
          </cell>
        </row>
        <row r="16">
          <cell r="E16" t="str">
            <v>1.3</v>
          </cell>
        </row>
        <row r="17">
          <cell r="E17" t="str">
            <v>1.4</v>
          </cell>
        </row>
        <row r="18">
          <cell r="E18" t="str">
            <v>1.5</v>
          </cell>
        </row>
        <row r="19">
          <cell r="E19" t="str">
            <v>1.6</v>
          </cell>
          <cell r="H19" t="str">
            <v>(</v>
          </cell>
        </row>
        <row r="22">
          <cell r="E22" t="str">
            <v>2.1</v>
          </cell>
        </row>
        <row r="23">
          <cell r="E23" t="str">
            <v>2.2</v>
          </cell>
        </row>
        <row r="24">
          <cell r="E24" t="str">
            <v>2.3</v>
          </cell>
        </row>
        <row r="25">
          <cell r="E25" t="str">
            <v>2.3</v>
          </cell>
        </row>
        <row r="26">
          <cell r="E26" t="str">
            <v>2.4</v>
          </cell>
          <cell r="H26" t="str">
            <v/>
          </cell>
          <cell r="K26" t="str">
            <v/>
          </cell>
        </row>
      </sheetData>
      <sheetData sheetId="7"/>
      <sheetData sheetId="8"/>
      <sheetData sheetId="9"/>
      <sheetData sheetId="10"/>
      <sheetData sheetId="11"/>
      <sheetData sheetId="12">
        <row r="2">
          <cell r="B2" t="str">
            <v>да</v>
          </cell>
          <cell r="C2" t="str">
            <v>I квартал</v>
          </cell>
          <cell r="D2">
            <v>2011</v>
          </cell>
          <cell r="E2" t="str">
            <v>тыс.руб.</v>
          </cell>
          <cell r="I2" t="str">
            <v>первым отчетным годом</v>
          </cell>
        </row>
        <row r="3">
          <cell r="B3" t="str">
            <v>нет</v>
          </cell>
          <cell r="C3" t="str">
            <v>I полугодие</v>
          </cell>
          <cell r="D3">
            <v>2012</v>
          </cell>
          <cell r="E3" t="str">
            <v>млн.руб.</v>
          </cell>
          <cell r="I3" t="str">
            <v>вторым отчетным годом</v>
          </cell>
        </row>
        <row r="4">
          <cell r="C4" t="str">
            <v>9 месяцев</v>
          </cell>
          <cell r="D4">
            <v>2013</v>
          </cell>
          <cell r="I4" t="str">
            <v>третьим или последующим отчетным годом</v>
          </cell>
        </row>
        <row r="5">
          <cell r="C5" t="str">
            <v>год</v>
          </cell>
          <cell r="D5">
            <v>2014</v>
          </cell>
        </row>
        <row r="6">
          <cell r="D6">
            <v>2015</v>
          </cell>
        </row>
      </sheetData>
      <sheetData sheetId="13"/>
      <sheetData sheetId="14"/>
      <sheetData sheetId="15">
        <row r="2">
          <cell r="D2" t="str">
            <v>Бокситогорский муниципальный район</v>
          </cell>
        </row>
        <row r="3">
          <cell r="D3" t="str">
            <v>Волосовский муниципальный район</v>
          </cell>
        </row>
        <row r="4">
          <cell r="D4" t="str">
            <v>Волховский муниципальный район</v>
          </cell>
        </row>
        <row r="5">
          <cell r="D5" t="str">
            <v>Всеволожский муниципальный район</v>
          </cell>
        </row>
        <row r="6">
          <cell r="D6" t="str">
            <v>Выборгский муниципальный район</v>
          </cell>
        </row>
        <row r="7">
          <cell r="D7" t="str">
            <v>Гатчинский муниципальный район</v>
          </cell>
        </row>
        <row r="8">
          <cell r="D8" t="str">
            <v>Кингисеппский муниципальный район</v>
          </cell>
        </row>
        <row r="9">
          <cell r="D9" t="str">
            <v>Киришский муниципальный район</v>
          </cell>
        </row>
        <row r="10">
          <cell r="D10" t="str">
            <v>Кировский муниципальный район</v>
          </cell>
        </row>
        <row r="11">
          <cell r="D11" t="str">
            <v>Лодейнопольский муниципальный район</v>
          </cell>
        </row>
        <row r="12">
          <cell r="D12" t="str">
            <v>Ломоносовский муниципальный район</v>
          </cell>
        </row>
        <row r="13">
          <cell r="D13" t="str">
            <v>Лужский муниципальный район</v>
          </cell>
        </row>
        <row r="14">
          <cell r="D14" t="str">
            <v>Подпорожский муниципальный район</v>
          </cell>
        </row>
        <row r="15">
          <cell r="D15" t="str">
            <v>Приозерский муниципальный район</v>
          </cell>
        </row>
        <row r="16">
          <cell r="D16" t="str">
            <v>Сланцевский муниципальный район</v>
          </cell>
        </row>
        <row r="17">
          <cell r="D17" t="str">
            <v>Сосновоборский городской округ</v>
          </cell>
        </row>
        <row r="18">
          <cell r="D18" t="str">
            <v>Тихвинский муниципальный район</v>
          </cell>
        </row>
        <row r="19">
          <cell r="D19" t="str">
            <v>Тосненский муниципальный район</v>
          </cell>
        </row>
        <row r="47">
          <cell r="B47" t="str">
            <v>Агалатовское</v>
          </cell>
        </row>
        <row r="48">
          <cell r="B48" t="str">
            <v>Бугровское</v>
          </cell>
        </row>
        <row r="49">
          <cell r="B49" t="str">
            <v>Всеволожский муниципальный район</v>
          </cell>
        </row>
        <row r="50">
          <cell r="B50" t="str">
            <v>Всеволожское</v>
          </cell>
        </row>
        <row r="51">
          <cell r="B51" t="str">
            <v>Дубровское</v>
          </cell>
        </row>
        <row r="52">
          <cell r="B52" t="str">
            <v>Заневское</v>
          </cell>
        </row>
        <row r="53">
          <cell r="B53" t="str">
            <v>Колтушское</v>
          </cell>
        </row>
        <row r="54">
          <cell r="B54" t="str">
            <v>Кузьмоловское</v>
          </cell>
        </row>
        <row r="55">
          <cell r="B55" t="str">
            <v>Куйвозовское</v>
          </cell>
        </row>
        <row r="56">
          <cell r="B56" t="str">
            <v>Лесколовское</v>
          </cell>
        </row>
        <row r="57">
          <cell r="B57" t="str">
            <v>Морозовское</v>
          </cell>
        </row>
        <row r="58">
          <cell r="B58" t="str">
            <v>Муринское</v>
          </cell>
        </row>
        <row r="59">
          <cell r="B59" t="str">
            <v>Новодевяткинское</v>
          </cell>
        </row>
        <row r="60">
          <cell r="B60" t="str">
            <v>Разметелевское</v>
          </cell>
        </row>
        <row r="61">
          <cell r="B61" t="str">
            <v>Рахьинское</v>
          </cell>
        </row>
        <row r="62">
          <cell r="B62" t="str">
            <v>Романовское</v>
          </cell>
        </row>
        <row r="63">
          <cell r="B63" t="str">
            <v>Свердловское</v>
          </cell>
        </row>
        <row r="64">
          <cell r="B64" t="str">
            <v>Сертоловское</v>
          </cell>
        </row>
        <row r="65">
          <cell r="B65" t="str">
            <v>Токсовское</v>
          </cell>
        </row>
        <row r="66">
          <cell r="B66" t="str">
            <v>Щегловское</v>
          </cell>
        </row>
        <row r="67">
          <cell r="B67" t="str">
            <v>Юкковское</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J55"/>
  <sheetViews>
    <sheetView tabSelected="1" workbookViewId="0">
      <selection activeCell="G35" sqref="G35"/>
    </sheetView>
  </sheetViews>
  <sheetFormatPr defaultRowHeight="15"/>
  <cols>
    <col min="2" max="2" width="36.85546875" customWidth="1"/>
    <col min="3" max="3" width="24" customWidth="1"/>
    <col min="5" max="5" width="23.28515625" customWidth="1"/>
    <col min="7" max="7" width="25" customWidth="1"/>
  </cols>
  <sheetData>
    <row r="1" spans="1:10">
      <c r="A1" s="1"/>
      <c r="B1" s="1"/>
      <c r="C1" s="1"/>
      <c r="D1" s="1"/>
      <c r="E1" s="1"/>
      <c r="F1" s="1"/>
      <c r="G1" s="1"/>
      <c r="H1" s="1"/>
      <c r="I1" s="1"/>
      <c r="J1" s="1"/>
    </row>
    <row r="2" spans="1:10">
      <c r="A2" s="1"/>
      <c r="B2" s="2"/>
      <c r="C2" s="2"/>
      <c r="D2" s="2"/>
      <c r="E2" s="2"/>
      <c r="F2" s="2"/>
      <c r="G2" s="2"/>
      <c r="H2" s="2"/>
      <c r="I2" s="2"/>
      <c r="J2" s="3" t="str">
        <f>code</f>
        <v>Код шаблона: FORMA1.BUHG.2011</v>
      </c>
    </row>
    <row r="3" spans="1:10">
      <c r="A3" s="1"/>
      <c r="B3" s="2"/>
      <c r="C3" s="2"/>
      <c r="D3" s="2"/>
      <c r="E3" s="2"/>
      <c r="F3" s="2"/>
      <c r="G3" s="2"/>
      <c r="H3" s="2"/>
      <c r="I3" s="4" t="str">
        <f>version</f>
        <v>Версия 2.2</v>
      </c>
      <c r="J3" s="4"/>
    </row>
    <row r="4" spans="1:10" ht="21.75" customHeight="1" thickBot="1">
      <c r="A4" s="5" t="s">
        <v>0</v>
      </c>
      <c r="B4" s="6"/>
      <c r="C4" s="6"/>
      <c r="D4" s="6"/>
      <c r="E4" s="6"/>
      <c r="F4" s="6"/>
      <c r="G4" s="6"/>
      <c r="H4" s="6"/>
      <c r="I4" s="6"/>
      <c r="J4" s="7"/>
    </row>
    <row r="5" spans="1:10">
      <c r="A5" s="1"/>
      <c r="B5" s="2"/>
      <c r="C5" s="2"/>
      <c r="D5" s="2"/>
      <c r="E5" s="2"/>
      <c r="F5" s="2"/>
      <c r="G5" s="2"/>
      <c r="H5" s="2"/>
      <c r="I5" s="2"/>
      <c r="J5" s="2"/>
    </row>
    <row r="6" spans="1:10">
      <c r="A6" s="8" t="s">
        <v>1</v>
      </c>
      <c r="B6" s="9"/>
      <c r="C6" s="9"/>
      <c r="D6" s="9"/>
      <c r="E6" s="9"/>
      <c r="F6" s="9"/>
      <c r="G6" s="9"/>
      <c r="H6" s="9"/>
      <c r="I6" s="9"/>
      <c r="J6" s="9"/>
    </row>
    <row r="7" spans="1:10">
      <c r="A7" s="1"/>
      <c r="B7" s="2"/>
      <c r="C7" s="2"/>
      <c r="D7" s="2"/>
      <c r="E7" s="2"/>
      <c r="F7" s="2"/>
      <c r="G7" s="2"/>
      <c r="H7" s="2"/>
      <c r="I7" s="2"/>
      <c r="J7" s="2"/>
    </row>
    <row r="8" spans="1:10">
      <c r="A8" s="10"/>
      <c r="B8" s="11"/>
      <c r="C8" s="12"/>
      <c r="D8" s="12"/>
      <c r="E8" s="12"/>
      <c r="F8" s="12"/>
      <c r="G8" s="12"/>
      <c r="H8" s="12"/>
      <c r="I8" s="12"/>
      <c r="J8" s="13"/>
    </row>
    <row r="9" spans="1:10" ht="15.75" thickBot="1">
      <c r="A9" s="14"/>
      <c r="B9" s="15" t="s">
        <v>2</v>
      </c>
      <c r="C9" s="16" t="s">
        <v>3</v>
      </c>
      <c r="D9" s="17"/>
      <c r="E9" s="18"/>
      <c r="F9" s="19"/>
      <c r="G9" s="19"/>
      <c r="H9" s="19"/>
      <c r="I9" s="19"/>
      <c r="J9" s="20"/>
    </row>
    <row r="10" spans="1:10">
      <c r="A10" s="14"/>
      <c r="B10" s="19"/>
      <c r="C10" s="19"/>
      <c r="D10" s="19"/>
      <c r="E10" s="19"/>
      <c r="F10" s="19"/>
      <c r="G10" s="19"/>
      <c r="H10" s="19"/>
      <c r="I10" s="19"/>
      <c r="J10" s="20"/>
    </row>
    <row r="11" spans="1:10">
      <c r="A11" s="14"/>
      <c r="B11" s="21" t="s">
        <v>4</v>
      </c>
      <c r="C11" s="22"/>
      <c r="D11" s="22"/>
      <c r="E11" s="23"/>
      <c r="F11" s="19"/>
      <c r="G11" s="19"/>
      <c r="H11" s="19"/>
      <c r="I11" s="19"/>
      <c r="J11" s="20"/>
    </row>
    <row r="12" spans="1:10">
      <c r="A12" s="14"/>
      <c r="B12" s="24" t="s">
        <v>5</v>
      </c>
      <c r="C12" s="25">
        <v>2012</v>
      </c>
      <c r="D12" s="25"/>
      <c r="E12" s="26"/>
      <c r="F12" s="19"/>
      <c r="G12" s="19"/>
      <c r="H12" s="19"/>
      <c r="I12" s="19"/>
      <c r="J12" s="20"/>
    </row>
    <row r="13" spans="1:10">
      <c r="A13" s="14"/>
      <c r="B13" s="24" t="s">
        <v>6</v>
      </c>
      <c r="C13" s="25" t="s">
        <v>7</v>
      </c>
      <c r="D13" s="25"/>
      <c r="E13" s="26"/>
      <c r="F13" s="19"/>
      <c r="G13" s="19"/>
      <c r="H13" s="19"/>
      <c r="I13" s="19"/>
      <c r="J13" s="20"/>
    </row>
    <row r="14" spans="1:10" ht="15.75" thickBot="1">
      <c r="A14" s="14"/>
      <c r="B14" s="27" t="s">
        <v>8</v>
      </c>
      <c r="C14" s="28" t="s">
        <v>9</v>
      </c>
      <c r="D14" s="29"/>
      <c r="E14" s="30"/>
      <c r="F14" s="19"/>
      <c r="G14" s="19"/>
      <c r="H14" s="19"/>
      <c r="I14" s="19"/>
      <c r="J14" s="20"/>
    </row>
    <row r="15" spans="1:10">
      <c r="A15" s="14"/>
      <c r="B15" s="31"/>
      <c r="C15" s="31"/>
      <c r="D15" s="31"/>
      <c r="E15" s="31"/>
      <c r="F15" s="19"/>
      <c r="G15" s="19"/>
      <c r="H15" s="19"/>
      <c r="I15" s="19"/>
      <c r="J15" s="20"/>
    </row>
    <row r="16" spans="1:10" ht="15.75" thickBot="1">
      <c r="A16" s="14"/>
      <c r="B16" s="32" t="s">
        <v>10</v>
      </c>
      <c r="C16" s="33" t="s">
        <v>11</v>
      </c>
      <c r="D16" s="33"/>
      <c r="E16" s="34"/>
      <c r="F16" s="19"/>
      <c r="G16" s="19"/>
      <c r="H16" s="19"/>
      <c r="I16" s="19"/>
      <c r="J16" s="20"/>
    </row>
    <row r="17" spans="1:10">
      <c r="A17" s="14"/>
      <c r="B17" s="31"/>
      <c r="C17" s="31"/>
      <c r="D17" s="31"/>
      <c r="E17" s="31"/>
      <c r="F17" s="35"/>
      <c r="G17" s="19"/>
      <c r="H17" s="19"/>
      <c r="I17" s="19"/>
      <c r="J17" s="20"/>
    </row>
    <row r="18" spans="1:10">
      <c r="A18" s="14"/>
      <c r="B18" s="31"/>
      <c r="C18" s="31"/>
      <c r="D18" s="31"/>
      <c r="E18" s="31"/>
      <c r="F18" s="35"/>
      <c r="G18" s="36" t="s">
        <v>12</v>
      </c>
      <c r="H18" s="37" t="s">
        <v>13</v>
      </c>
      <c r="I18" s="38"/>
      <c r="J18" s="20"/>
    </row>
    <row r="19" spans="1:10">
      <c r="A19" s="14"/>
      <c r="B19" s="39"/>
      <c r="C19" s="39"/>
      <c r="D19" s="39"/>
      <c r="E19" s="39"/>
      <c r="F19" s="19"/>
      <c r="G19" s="36" t="s">
        <v>14</v>
      </c>
      <c r="H19" s="40" t="s">
        <v>15</v>
      </c>
      <c r="I19" s="41"/>
      <c r="J19" s="42"/>
    </row>
    <row r="20" spans="1:10">
      <c r="A20" s="14"/>
      <c r="B20" s="36" t="s">
        <v>16</v>
      </c>
      <c r="C20" s="43" t="s">
        <v>17</v>
      </c>
      <c r="D20" s="44"/>
      <c r="E20" s="45"/>
      <c r="F20" s="46"/>
      <c r="G20" s="36" t="s">
        <v>64</v>
      </c>
      <c r="H20" s="47" t="s">
        <v>18</v>
      </c>
      <c r="I20" s="48"/>
      <c r="J20" s="20"/>
    </row>
    <row r="21" spans="1:10">
      <c r="A21" s="14"/>
      <c r="B21" s="36" t="s">
        <v>19</v>
      </c>
      <c r="C21" s="49"/>
      <c r="D21" s="50"/>
      <c r="E21" s="51"/>
      <c r="F21" s="46"/>
      <c r="G21" s="52"/>
      <c r="H21" s="53"/>
      <c r="I21" s="54"/>
      <c r="J21" s="20"/>
    </row>
    <row r="22" spans="1:10" ht="33.75">
      <c r="A22" s="14"/>
      <c r="B22" s="36" t="s">
        <v>20</v>
      </c>
      <c r="C22" s="43" t="s">
        <v>21</v>
      </c>
      <c r="D22" s="44"/>
      <c r="E22" s="45"/>
      <c r="F22" s="55"/>
      <c r="G22" s="36" t="s">
        <v>22</v>
      </c>
      <c r="H22" s="56" t="s">
        <v>11</v>
      </c>
      <c r="I22" s="57"/>
      <c r="J22" s="58"/>
    </row>
    <row r="23" spans="1:10" ht="22.5">
      <c r="A23" s="14"/>
      <c r="B23" s="36" t="s">
        <v>23</v>
      </c>
      <c r="C23" s="43" t="s">
        <v>24</v>
      </c>
      <c r="D23" s="44"/>
      <c r="E23" s="45"/>
      <c r="F23" s="55"/>
      <c r="G23" s="36" t="str">
        <f>IF(god="","Указанный", god)&amp;" год является для организации"</f>
        <v>Указанный год является для организации</v>
      </c>
      <c r="H23" s="56" t="s">
        <v>25</v>
      </c>
      <c r="I23" s="57"/>
      <c r="J23" s="58"/>
    </row>
    <row r="24" spans="1:10" ht="22.5" customHeight="1">
      <c r="A24" s="14"/>
      <c r="B24" s="36" t="s">
        <v>26</v>
      </c>
      <c r="C24" s="59" t="s">
        <v>27</v>
      </c>
      <c r="D24" s="60"/>
      <c r="E24" s="61"/>
      <c r="F24" s="46"/>
      <c r="G24" s="36" t="s">
        <v>65</v>
      </c>
      <c r="H24" s="47" t="s">
        <v>28</v>
      </c>
      <c r="I24" s="48"/>
      <c r="J24" s="20"/>
    </row>
    <row r="25" spans="1:10" ht="22.5">
      <c r="A25" s="14"/>
      <c r="B25" s="36" t="s">
        <v>29</v>
      </c>
      <c r="C25" s="62" t="s">
        <v>30</v>
      </c>
      <c r="D25" s="63" t="s">
        <v>31</v>
      </c>
      <c r="E25" s="64" t="s">
        <v>32</v>
      </c>
      <c r="F25" s="46"/>
      <c r="G25" s="36" t="s">
        <v>66</v>
      </c>
      <c r="H25" s="65" t="s">
        <v>33</v>
      </c>
      <c r="I25" s="66" t="s">
        <v>34</v>
      </c>
      <c r="J25" s="20"/>
    </row>
    <row r="26" spans="1:10" ht="15.75" thickBot="1">
      <c r="A26" s="14"/>
      <c r="B26" s="32" t="s">
        <v>35</v>
      </c>
      <c r="C26" s="67" t="s">
        <v>36</v>
      </c>
      <c r="D26" s="68"/>
      <c r="E26" s="69"/>
      <c r="F26" s="46"/>
      <c r="G26" s="32" t="s">
        <v>67</v>
      </c>
      <c r="H26" s="70" t="s">
        <v>37</v>
      </c>
      <c r="I26" s="71"/>
      <c r="J26" s="58"/>
    </row>
    <row r="27" spans="1:10">
      <c r="A27" s="14"/>
      <c r="B27" s="35"/>
      <c r="C27" s="35"/>
      <c r="D27" s="35"/>
      <c r="E27" s="35"/>
      <c r="F27" s="35"/>
      <c r="G27" s="35"/>
      <c r="H27" s="35"/>
      <c r="I27" s="35"/>
      <c r="J27" s="58"/>
    </row>
    <row r="28" spans="1:10">
      <c r="A28" s="14"/>
      <c r="B28" s="55"/>
      <c r="C28" s="55"/>
      <c r="D28" s="55"/>
      <c r="E28" s="55"/>
      <c r="F28" s="55"/>
      <c r="G28" s="55"/>
      <c r="H28" s="55"/>
      <c r="I28" s="55"/>
      <c r="J28" s="72"/>
    </row>
    <row r="29" spans="1:10">
      <c r="A29" s="14"/>
      <c r="B29" s="73"/>
      <c r="C29" s="73"/>
      <c r="D29" s="73"/>
      <c r="E29" s="73"/>
      <c r="F29" s="55"/>
      <c r="G29" s="55"/>
      <c r="H29" s="55"/>
      <c r="I29" s="55"/>
      <c r="J29" s="72"/>
    </row>
    <row r="30" spans="1:10" ht="15.75" thickBot="1">
      <c r="A30" s="14"/>
      <c r="B30" s="74" t="s">
        <v>38</v>
      </c>
      <c r="C30" s="75" t="s">
        <v>39</v>
      </c>
      <c r="D30" s="75"/>
      <c r="E30" s="76"/>
      <c r="F30" s="55"/>
      <c r="G30" s="55"/>
      <c r="H30" s="55"/>
      <c r="I30" s="55"/>
      <c r="J30" s="77"/>
    </row>
    <row r="31" spans="1:10">
      <c r="A31" s="14"/>
      <c r="B31" s="35"/>
      <c r="C31" s="35"/>
      <c r="D31" s="35"/>
      <c r="E31" s="35"/>
      <c r="F31" s="55"/>
      <c r="G31" s="35"/>
      <c r="H31" s="19"/>
      <c r="I31" s="19"/>
      <c r="J31" s="77"/>
    </row>
    <row r="32" spans="1:10" ht="15.75" thickBot="1">
      <c r="A32" s="14"/>
      <c r="B32" s="74" t="s">
        <v>40</v>
      </c>
      <c r="C32" s="75" t="s">
        <v>41</v>
      </c>
      <c r="D32" s="75"/>
      <c r="E32" s="76"/>
      <c r="F32" s="19"/>
      <c r="G32" s="55"/>
      <c r="H32" s="55"/>
      <c r="I32" s="55"/>
      <c r="J32" s="77"/>
    </row>
    <row r="33" spans="1:10">
      <c r="A33" s="14"/>
      <c r="B33" s="35"/>
      <c r="C33" s="19"/>
      <c r="D33" s="19"/>
      <c r="E33" s="19"/>
      <c r="F33" s="19"/>
      <c r="G33" s="35"/>
      <c r="H33" s="19"/>
      <c r="I33" s="19"/>
      <c r="J33" s="58"/>
    </row>
    <row r="34" spans="1:10" ht="15.75" thickBot="1">
      <c r="A34" s="14"/>
      <c r="B34" s="74" t="s">
        <v>42</v>
      </c>
      <c r="C34" s="78" t="s">
        <v>43</v>
      </c>
      <c r="D34" s="78"/>
      <c r="E34" s="79"/>
      <c r="F34" s="19"/>
      <c r="G34" s="80"/>
      <c r="H34" s="81"/>
      <c r="I34" s="81"/>
      <c r="J34" s="58"/>
    </row>
    <row r="35" spans="1:10">
      <c r="A35" s="14"/>
      <c r="B35" s="19"/>
      <c r="C35" s="82"/>
      <c r="D35" s="82"/>
      <c r="E35" s="82"/>
      <c r="F35" s="82"/>
      <c r="G35" s="35"/>
      <c r="H35" s="19"/>
      <c r="I35" s="19"/>
      <c r="J35" s="20"/>
    </row>
    <row r="36" spans="1:10">
      <c r="A36" s="14"/>
      <c r="B36" s="83" t="s">
        <v>44</v>
      </c>
      <c r="C36" s="84"/>
      <c r="D36" s="84"/>
      <c r="E36" s="85"/>
      <c r="F36" s="86"/>
      <c r="G36" s="31"/>
      <c r="H36" s="31"/>
      <c r="I36" s="31"/>
      <c r="J36" s="72"/>
    </row>
    <row r="37" spans="1:10" ht="28.5" customHeight="1">
      <c r="A37" s="14"/>
      <c r="B37" s="87" t="s">
        <v>45</v>
      </c>
      <c r="C37" s="88" t="s">
        <v>46</v>
      </c>
      <c r="D37" s="88"/>
      <c r="E37" s="89"/>
      <c r="F37" s="86"/>
      <c r="G37" s="31"/>
      <c r="H37" s="31"/>
      <c r="I37" s="31"/>
      <c r="J37" s="72"/>
    </row>
    <row r="38" spans="1:10" ht="31.5" customHeight="1" thickBot="1">
      <c r="A38" s="14"/>
      <c r="B38" s="90" t="s">
        <v>47</v>
      </c>
      <c r="C38" s="91" t="s">
        <v>46</v>
      </c>
      <c r="D38" s="91"/>
      <c r="E38" s="92"/>
      <c r="F38" s="86"/>
      <c r="G38" s="31"/>
      <c r="H38" s="31"/>
      <c r="I38" s="31"/>
      <c r="J38" s="72"/>
    </row>
    <row r="39" spans="1:10">
      <c r="A39" s="14"/>
      <c r="B39" s="93"/>
      <c r="C39" s="94"/>
      <c r="D39" s="94"/>
      <c r="E39" s="94"/>
      <c r="F39" s="86"/>
      <c r="G39" s="31"/>
      <c r="H39" s="31"/>
      <c r="I39" s="31"/>
      <c r="J39" s="72"/>
    </row>
    <row r="40" spans="1:10">
      <c r="A40" s="14"/>
      <c r="B40" s="83" t="s">
        <v>48</v>
      </c>
      <c r="C40" s="84"/>
      <c r="D40" s="84"/>
      <c r="E40" s="85"/>
      <c r="F40" s="86"/>
      <c r="G40" s="31"/>
      <c r="H40" s="31"/>
      <c r="I40" s="31"/>
      <c r="J40" s="72"/>
    </row>
    <row r="41" spans="1:10">
      <c r="A41" s="14"/>
      <c r="B41" s="87" t="s">
        <v>49</v>
      </c>
      <c r="C41" s="88" t="s">
        <v>50</v>
      </c>
      <c r="D41" s="88"/>
      <c r="E41" s="89"/>
      <c r="F41" s="86"/>
      <c r="G41" s="86"/>
      <c r="H41" s="86"/>
      <c r="I41" s="86"/>
      <c r="J41" s="72"/>
    </row>
    <row r="42" spans="1:10" ht="15.75" thickBot="1">
      <c r="A42" s="14"/>
      <c r="B42" s="90" t="s">
        <v>51</v>
      </c>
      <c r="C42" s="91" t="s">
        <v>52</v>
      </c>
      <c r="D42" s="91"/>
      <c r="E42" s="92"/>
      <c r="F42" s="86"/>
      <c r="G42" s="107"/>
      <c r="H42" s="107"/>
      <c r="I42" s="107"/>
      <c r="J42" s="72"/>
    </row>
    <row r="43" spans="1:10">
      <c r="A43" s="14"/>
      <c r="B43" s="93"/>
      <c r="C43" s="94"/>
      <c r="D43" s="94"/>
      <c r="E43" s="94"/>
      <c r="F43" s="86"/>
      <c r="G43" s="107"/>
      <c r="H43" s="107"/>
      <c r="I43" s="107"/>
      <c r="J43" s="72"/>
    </row>
    <row r="44" spans="1:10">
      <c r="A44" s="14"/>
      <c r="B44" s="83" t="s">
        <v>53</v>
      </c>
      <c r="C44" s="84"/>
      <c r="D44" s="84"/>
      <c r="E44" s="85"/>
      <c r="F44" s="86"/>
      <c r="G44" s="107"/>
      <c r="H44" s="107"/>
      <c r="I44" s="107"/>
      <c r="J44" s="72"/>
    </row>
    <row r="45" spans="1:10">
      <c r="A45" s="14"/>
      <c r="B45" s="87" t="s">
        <v>49</v>
      </c>
      <c r="C45" s="88" t="s">
        <v>54</v>
      </c>
      <c r="D45" s="88"/>
      <c r="E45" s="89"/>
      <c r="F45" s="86"/>
      <c r="G45" s="107"/>
      <c r="H45" s="107"/>
      <c r="I45" s="107"/>
      <c r="J45" s="72"/>
    </row>
    <row r="46" spans="1:10" ht="15.75" thickBot="1">
      <c r="A46" s="14"/>
      <c r="B46" s="90" t="s">
        <v>51</v>
      </c>
      <c r="C46" s="91" t="s">
        <v>55</v>
      </c>
      <c r="D46" s="91"/>
      <c r="E46" s="92"/>
      <c r="F46" s="86"/>
      <c r="G46" s="107"/>
      <c r="H46" s="107"/>
      <c r="I46" s="107"/>
      <c r="J46" s="72"/>
    </row>
    <row r="47" spans="1:10">
      <c r="A47" s="14"/>
      <c r="B47" s="93"/>
      <c r="C47" s="94"/>
      <c r="D47" s="94"/>
      <c r="E47" s="94"/>
      <c r="F47" s="86"/>
      <c r="G47" s="86"/>
      <c r="H47" s="86"/>
      <c r="I47" s="86"/>
      <c r="J47" s="72"/>
    </row>
    <row r="48" spans="1:10">
      <c r="A48" s="14"/>
      <c r="B48" s="83" t="s">
        <v>56</v>
      </c>
      <c r="C48" s="84"/>
      <c r="D48" s="84"/>
      <c r="E48" s="85"/>
      <c r="F48" s="86"/>
      <c r="G48" s="86"/>
      <c r="H48" s="86"/>
      <c r="I48" s="86"/>
      <c r="J48" s="72"/>
    </row>
    <row r="49" spans="1:10">
      <c r="A49" s="14"/>
      <c r="B49" s="95" t="s">
        <v>49</v>
      </c>
      <c r="C49" s="88" t="s">
        <v>57</v>
      </c>
      <c r="D49" s="88"/>
      <c r="E49" s="89"/>
      <c r="F49" s="86"/>
      <c r="G49" s="86"/>
      <c r="H49" s="86"/>
      <c r="I49" s="86"/>
      <c r="J49" s="72"/>
    </row>
    <row r="50" spans="1:10">
      <c r="A50" s="14"/>
      <c r="B50" s="95" t="s">
        <v>58</v>
      </c>
      <c r="C50" s="88" t="s">
        <v>59</v>
      </c>
      <c r="D50" s="88"/>
      <c r="E50" s="89"/>
      <c r="F50" s="86"/>
      <c r="G50" s="86"/>
      <c r="H50" s="86"/>
      <c r="I50" s="86"/>
      <c r="J50" s="72"/>
    </row>
    <row r="51" spans="1:10">
      <c r="A51" s="14"/>
      <c r="B51" s="95" t="s">
        <v>51</v>
      </c>
      <c r="C51" s="88" t="s">
        <v>55</v>
      </c>
      <c r="D51" s="88"/>
      <c r="E51" s="89"/>
      <c r="F51" s="86"/>
      <c r="G51" s="86"/>
      <c r="H51" s="86"/>
      <c r="I51" s="86"/>
      <c r="J51" s="72"/>
    </row>
    <row r="52" spans="1:10" ht="15.75" thickBot="1">
      <c r="A52" s="14"/>
      <c r="B52" s="96" t="s">
        <v>60</v>
      </c>
      <c r="C52" s="91" t="s">
        <v>61</v>
      </c>
      <c r="D52" s="91"/>
      <c r="E52" s="92"/>
      <c r="F52" s="86"/>
      <c r="G52" s="86"/>
      <c r="H52" s="86"/>
      <c r="I52" s="86"/>
      <c r="J52" s="72"/>
    </row>
    <row r="53" spans="1:10">
      <c r="A53" s="14"/>
      <c r="B53" s="93"/>
      <c r="C53" s="94"/>
      <c r="D53" s="94"/>
      <c r="E53" s="94"/>
      <c r="F53" s="86"/>
      <c r="G53" s="86"/>
      <c r="H53" s="86"/>
      <c r="I53" s="86"/>
      <c r="J53" s="72"/>
    </row>
    <row r="54" spans="1:10" ht="15.75" thickBot="1">
      <c r="A54" s="14"/>
      <c r="B54" s="97" t="s">
        <v>62</v>
      </c>
      <c r="C54" s="98" t="s">
        <v>63</v>
      </c>
      <c r="D54" s="98"/>
      <c r="E54" s="99"/>
      <c r="F54" s="86"/>
      <c r="G54" s="19"/>
      <c r="H54" s="100"/>
      <c r="I54" s="100"/>
      <c r="J54" s="72"/>
    </row>
    <row r="55" spans="1:10" ht="15.75" thickBot="1">
      <c r="A55" s="101"/>
      <c r="B55" s="102"/>
      <c r="C55" s="103"/>
      <c r="D55" s="104"/>
      <c r="E55" s="104"/>
      <c r="F55" s="104"/>
      <c r="G55" s="104"/>
      <c r="H55" s="105"/>
      <c r="I55" s="105"/>
      <c r="J55" s="106"/>
    </row>
  </sheetData>
  <mergeCells count="45">
    <mergeCell ref="B48:E48"/>
    <mergeCell ref="C49:E49"/>
    <mergeCell ref="C50:E50"/>
    <mergeCell ref="C51:E51"/>
    <mergeCell ref="C52:E52"/>
    <mergeCell ref="C54:E54"/>
    <mergeCell ref="C37:E37"/>
    <mergeCell ref="C38:E38"/>
    <mergeCell ref="B40:E40"/>
    <mergeCell ref="C41:E41"/>
    <mergeCell ref="C42:E42"/>
    <mergeCell ref="G42:I46"/>
    <mergeCell ref="B44:E44"/>
    <mergeCell ref="C45:E45"/>
    <mergeCell ref="C46:E46"/>
    <mergeCell ref="B29:E29"/>
    <mergeCell ref="C30:E30"/>
    <mergeCell ref="J30:J32"/>
    <mergeCell ref="C32:E32"/>
    <mergeCell ref="C34:E34"/>
    <mergeCell ref="B36:E36"/>
    <mergeCell ref="C23:E23"/>
    <mergeCell ref="H23:I23"/>
    <mergeCell ref="C24:E24"/>
    <mergeCell ref="H24:I24"/>
    <mergeCell ref="C26:E26"/>
    <mergeCell ref="H26:I26"/>
    <mergeCell ref="C20:E20"/>
    <mergeCell ref="H20:I20"/>
    <mergeCell ref="C21:E21"/>
    <mergeCell ref="G21:I21"/>
    <mergeCell ref="C22:E22"/>
    <mergeCell ref="H22:I22"/>
    <mergeCell ref="C13:E13"/>
    <mergeCell ref="C14:E14"/>
    <mergeCell ref="C16:E16"/>
    <mergeCell ref="H18:I18"/>
    <mergeCell ref="B19:E19"/>
    <mergeCell ref="H19:I19"/>
    <mergeCell ref="I3:J3"/>
    <mergeCell ref="A4:J4"/>
    <mergeCell ref="A6:J6"/>
    <mergeCell ref="C9:E9"/>
    <mergeCell ref="B11:E11"/>
    <mergeCell ref="C12:E12"/>
  </mergeCells>
  <dataValidations count="9">
    <dataValidation type="list" showInputMessage="1" showErrorMessage="1" errorTitle="Выбор муниципального образования" error="Выберите наименование муниципального образования из списка" prompt="Выберите значение из списка" sqref="C32:E32">
      <formula1>MO_LIST_5</formula1>
    </dataValidation>
    <dataValidation type="list" allowBlank="1" showInputMessage="1" showErrorMessage="1" error="Выберите значение из списка" prompt="Выберите значение из списка" sqref="H23:I23">
      <formula1>org_operates</formula1>
    </dataValidation>
    <dataValidation type="list" allowBlank="1" showInputMessage="1" showErrorMessage="1" error="Выберите значение из списка" prompt="Выберите значение из списка" sqref="C12:E12">
      <formula1>YEAR</formula1>
    </dataValidation>
    <dataValidation type="list" allowBlank="1" showInputMessage="1" showErrorMessage="1" error="Выберите значение из списка" prompt="Выберите значение из списка" sqref="C13:E13">
      <formula1>kvartal</formula1>
    </dataValidation>
    <dataValidation type="list" allowBlank="1" showInputMessage="1" showErrorMessage="1" error="Выберите значение из списка" prompt="Выберите значение из списка" sqref="C16:E16 H22">
      <formula1>logic</formula1>
    </dataValidation>
    <dataValidation allowBlank="1" showErrorMessage="1" sqref="C21:E21"/>
    <dataValidation type="list" allowBlank="1" showInputMessage="1" showErrorMessage="1" error="Выберите значение из списка" prompt="Выберите значение из списка" sqref="C26:E26">
      <formula1>money</formula1>
    </dataValidation>
    <dataValidation allowBlank="1" sqref="F20:F21 C22:C23 C20"/>
    <dataValidation type="list" allowBlank="1" showInputMessage="1" showErrorMessage="1" errorTitle="Выбор муниципального района" error="Выберите наименование муниципального района из списка" sqref="C30:E30">
      <formula1>MR_LIST</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O27"/>
  <sheetViews>
    <sheetView workbookViewId="0">
      <selection sqref="A1:O27"/>
    </sheetView>
  </sheetViews>
  <sheetFormatPr defaultRowHeight="15"/>
  <cols>
    <col min="1" max="1" width="2.42578125" customWidth="1"/>
    <col min="2" max="2" width="9" customWidth="1"/>
    <col min="3" max="3" width="42.7109375" customWidth="1"/>
    <col min="4" max="4" width="12.5703125" customWidth="1"/>
    <col min="5" max="5" width="2.28515625" customWidth="1"/>
    <col min="6" max="6" width="26.42578125" customWidth="1"/>
    <col min="7" max="7" width="2" customWidth="1"/>
    <col min="8" max="8" width="2.5703125" customWidth="1"/>
    <col min="9" max="9" width="25.5703125" customWidth="1"/>
    <col min="10" max="10" width="2.5703125" customWidth="1"/>
    <col min="11" max="11" width="2.7109375" customWidth="1"/>
    <col min="12" max="12" width="27" customWidth="1"/>
    <col min="13" max="13" width="2.85546875" customWidth="1"/>
    <col min="14" max="14" width="17" customWidth="1"/>
    <col min="15" max="15" width="4.28515625" customWidth="1"/>
  </cols>
  <sheetData>
    <row r="1" spans="1:15">
      <c r="A1" s="108"/>
      <c r="B1" s="108"/>
      <c r="C1" s="108"/>
      <c r="D1" s="108"/>
      <c r="E1" s="108"/>
      <c r="F1" s="108"/>
      <c r="G1" s="108"/>
      <c r="H1" s="108"/>
      <c r="I1" s="108"/>
      <c r="J1" s="108"/>
      <c r="K1" s="108"/>
      <c r="L1" s="108"/>
      <c r="M1" s="108"/>
      <c r="N1" s="109" t="s">
        <v>68</v>
      </c>
      <c r="O1" s="109"/>
    </row>
    <row r="2" spans="1:15" ht="15.75" thickBot="1">
      <c r="A2" s="208"/>
      <c r="B2" s="111" t="s">
        <v>69</v>
      </c>
      <c r="C2" s="111"/>
      <c r="D2" s="111"/>
      <c r="E2" s="111"/>
      <c r="F2" s="111"/>
      <c r="G2" s="111"/>
      <c r="H2" s="111"/>
      <c r="I2" s="111"/>
      <c r="J2" s="111"/>
      <c r="K2" s="111"/>
      <c r="L2" s="111"/>
      <c r="M2" s="111"/>
      <c r="N2" s="111"/>
      <c r="O2" s="209"/>
    </row>
    <row r="3" spans="1:15">
      <c r="A3" s="113"/>
      <c r="B3" s="113"/>
      <c r="C3" s="113"/>
      <c r="D3" s="113"/>
      <c r="E3" s="113"/>
      <c r="F3" s="113"/>
      <c r="G3" s="113"/>
      <c r="H3" s="113"/>
      <c r="I3" s="113"/>
      <c r="J3" s="113"/>
      <c r="K3" s="113"/>
      <c r="L3" s="113"/>
      <c r="M3" s="113"/>
      <c r="N3" s="113"/>
      <c r="O3" s="109"/>
    </row>
    <row r="4" spans="1:15">
      <c r="A4" s="114"/>
      <c r="B4" s="115"/>
      <c r="C4" s="115"/>
      <c r="D4" s="115"/>
      <c r="E4" s="115"/>
      <c r="F4" s="115"/>
      <c r="G4" s="115"/>
      <c r="H4" s="115"/>
      <c r="I4" s="115"/>
      <c r="J4" s="115"/>
      <c r="K4" s="115"/>
      <c r="L4" s="116"/>
      <c r="M4" s="116"/>
      <c r="N4" s="116" t="str">
        <f>IF(unit="","",unit)</f>
        <v>тыс.руб.</v>
      </c>
      <c r="O4" s="117"/>
    </row>
    <row r="5" spans="1:15" ht="23.25" thickBot="1">
      <c r="A5" s="118"/>
      <c r="B5" s="119" t="s">
        <v>70</v>
      </c>
      <c r="C5" s="120" t="s">
        <v>71</v>
      </c>
      <c r="D5" s="120" t="s">
        <v>72</v>
      </c>
      <c r="E5" s="121" t="str">
        <f>"На " &amp; IF(report_date=""," отчётную дату отчётного года",report_date&amp;" г.")</f>
        <v>На 31.12.2012 г.</v>
      </c>
      <c r="F5" s="121"/>
      <c r="G5" s="121"/>
      <c r="H5" s="121" t="s">
        <v>135</v>
      </c>
      <c r="I5" s="121"/>
      <c r="J5" s="121"/>
      <c r="K5" s="121" t="s">
        <v>322</v>
      </c>
      <c r="L5" s="121"/>
      <c r="M5" s="122"/>
      <c r="N5" s="123" t="s">
        <v>73</v>
      </c>
      <c r="O5" s="124"/>
    </row>
    <row r="6" spans="1:15">
      <c r="A6" s="118"/>
      <c r="B6" s="125">
        <v>1</v>
      </c>
      <c r="C6" s="126" t="s">
        <v>74</v>
      </c>
      <c r="D6" s="126" t="s">
        <v>75</v>
      </c>
      <c r="E6" s="127" t="s">
        <v>76</v>
      </c>
      <c r="F6" s="127"/>
      <c r="G6" s="127"/>
      <c r="H6" s="127" t="s">
        <v>77</v>
      </c>
      <c r="I6" s="127"/>
      <c r="J6" s="127"/>
      <c r="K6" s="127" t="s">
        <v>78</v>
      </c>
      <c r="L6" s="127"/>
      <c r="M6" s="127"/>
      <c r="N6" s="126" t="s">
        <v>79</v>
      </c>
      <c r="O6" s="124"/>
    </row>
    <row r="7" spans="1:15">
      <c r="A7" s="118"/>
      <c r="B7" s="128">
        <v>1</v>
      </c>
      <c r="C7" s="129" t="s">
        <v>80</v>
      </c>
      <c r="D7" s="130"/>
      <c r="E7" s="131"/>
      <c r="F7" s="132"/>
      <c r="G7" s="132"/>
      <c r="H7" s="131"/>
      <c r="I7" s="132"/>
      <c r="J7" s="132"/>
      <c r="K7" s="133"/>
      <c r="L7" s="133"/>
      <c r="M7" s="133"/>
      <c r="N7" s="134"/>
      <c r="O7" s="124"/>
    </row>
    <row r="8" spans="1:15">
      <c r="A8" s="118"/>
      <c r="B8" s="135" t="s">
        <v>81</v>
      </c>
      <c r="C8" s="136" t="s">
        <v>82</v>
      </c>
      <c r="D8" s="137" t="s">
        <v>83</v>
      </c>
      <c r="E8" s="138"/>
      <c r="F8" s="139"/>
      <c r="G8" s="140"/>
      <c r="H8" s="141"/>
      <c r="I8" s="139"/>
      <c r="J8" s="140"/>
      <c r="K8" s="141"/>
      <c r="L8" s="139"/>
      <c r="M8" s="142"/>
      <c r="N8" s="143"/>
      <c r="O8" s="124"/>
    </row>
    <row r="9" spans="1:15">
      <c r="A9" s="118"/>
      <c r="B9" s="135" t="s">
        <v>84</v>
      </c>
      <c r="C9" s="144" t="s">
        <v>85</v>
      </c>
      <c r="D9" s="137" t="s">
        <v>86</v>
      </c>
      <c r="E9" s="141"/>
      <c r="F9" s="139"/>
      <c r="G9" s="140"/>
      <c r="H9" s="141"/>
      <c r="I9" s="139"/>
      <c r="J9" s="140"/>
      <c r="K9" s="141"/>
      <c r="L9" s="139"/>
      <c r="M9" s="142"/>
      <c r="N9" s="143"/>
      <c r="O9" s="124"/>
    </row>
    <row r="10" spans="1:15">
      <c r="A10" s="118"/>
      <c r="B10" s="135" t="s">
        <v>87</v>
      </c>
      <c r="C10" s="144" t="s">
        <v>88</v>
      </c>
      <c r="D10" s="137" t="s">
        <v>89</v>
      </c>
      <c r="E10" s="141"/>
      <c r="F10" s="139"/>
      <c r="G10" s="140"/>
      <c r="H10" s="141"/>
      <c r="I10" s="139"/>
      <c r="J10" s="140"/>
      <c r="K10" s="141"/>
      <c r="L10" s="139"/>
      <c r="M10" s="145"/>
      <c r="N10" s="146"/>
      <c r="O10" s="124"/>
    </row>
    <row r="11" spans="1:15">
      <c r="A11" s="118"/>
      <c r="B11" s="135" t="s">
        <v>90</v>
      </c>
      <c r="C11" s="144" t="s">
        <v>91</v>
      </c>
      <c r="D11" s="137" t="s">
        <v>92</v>
      </c>
      <c r="E11" s="141"/>
      <c r="F11" s="139"/>
      <c r="G11" s="140"/>
      <c r="H11" s="141"/>
      <c r="I11" s="139"/>
      <c r="J11" s="140"/>
      <c r="K11" s="141"/>
      <c r="L11" s="139"/>
      <c r="M11" s="145"/>
      <c r="N11" s="146"/>
      <c r="O11" s="124"/>
    </row>
    <row r="12" spans="1:15">
      <c r="A12" s="118"/>
      <c r="B12" s="135" t="s">
        <v>93</v>
      </c>
      <c r="C12" s="144" t="s">
        <v>94</v>
      </c>
      <c r="D12" s="137" t="s">
        <v>95</v>
      </c>
      <c r="E12" s="138"/>
      <c r="F12" s="139">
        <v>9279</v>
      </c>
      <c r="G12" s="140"/>
      <c r="H12" s="141"/>
      <c r="I12" s="139"/>
      <c r="J12" s="140"/>
      <c r="K12" s="141"/>
      <c r="L12" s="139"/>
      <c r="M12" s="142"/>
      <c r="N12" s="147"/>
      <c r="O12" s="124"/>
    </row>
    <row r="13" spans="1:15" ht="30">
      <c r="A13" s="118"/>
      <c r="B13" s="135" t="s">
        <v>96</v>
      </c>
      <c r="C13" s="144" t="s">
        <v>97</v>
      </c>
      <c r="D13" s="137" t="s">
        <v>98</v>
      </c>
      <c r="E13" s="141"/>
      <c r="F13" s="139"/>
      <c r="G13" s="140"/>
      <c r="H13" s="141"/>
      <c r="I13" s="139"/>
      <c r="J13" s="140"/>
      <c r="K13" s="141"/>
      <c r="L13" s="139"/>
      <c r="M13" s="142"/>
      <c r="N13" s="143"/>
      <c r="O13" s="124"/>
    </row>
    <row r="14" spans="1:15">
      <c r="A14" s="118"/>
      <c r="B14" s="135" t="s">
        <v>99</v>
      </c>
      <c r="C14" s="144" t="s">
        <v>100</v>
      </c>
      <c r="D14" s="137" t="s">
        <v>101</v>
      </c>
      <c r="E14" s="141"/>
      <c r="F14" s="139"/>
      <c r="G14" s="140"/>
      <c r="H14" s="141"/>
      <c r="I14" s="139"/>
      <c r="J14" s="140"/>
      <c r="K14" s="141"/>
      <c r="L14" s="139"/>
      <c r="M14" s="142"/>
      <c r="N14" s="143"/>
      <c r="O14" s="124"/>
    </row>
    <row r="15" spans="1:15">
      <c r="A15" s="118"/>
      <c r="B15" s="135" t="s">
        <v>102</v>
      </c>
      <c r="C15" s="144" t="s">
        <v>103</v>
      </c>
      <c r="D15" s="137" t="s">
        <v>104</v>
      </c>
      <c r="E15" s="141"/>
      <c r="F15" s="139"/>
      <c r="G15" s="140"/>
      <c r="H15" s="141"/>
      <c r="I15" s="139"/>
      <c r="J15" s="140"/>
      <c r="K15" s="141"/>
      <c r="L15" s="139"/>
      <c r="M15" s="142"/>
      <c r="N15" s="143"/>
      <c r="O15" s="124"/>
    </row>
    <row r="16" spans="1:15">
      <c r="A16" s="118"/>
      <c r="B16" s="135" t="s">
        <v>105</v>
      </c>
      <c r="C16" s="144" t="s">
        <v>106</v>
      </c>
      <c r="D16" s="137" t="s">
        <v>107</v>
      </c>
      <c r="E16" s="141"/>
      <c r="F16" s="139"/>
      <c r="G16" s="140"/>
      <c r="H16" s="141"/>
      <c r="I16" s="139"/>
      <c r="J16" s="140"/>
      <c r="K16" s="141"/>
      <c r="L16" s="139"/>
      <c r="M16" s="142"/>
      <c r="N16" s="143"/>
      <c r="O16" s="124"/>
    </row>
    <row r="17" spans="1:15">
      <c r="A17" s="118"/>
      <c r="B17" s="135" t="s">
        <v>108</v>
      </c>
      <c r="C17" s="148" t="s">
        <v>109</v>
      </c>
      <c r="D17" s="149" t="s">
        <v>110</v>
      </c>
      <c r="E17" s="150" t="str">
        <f ca="1">IF((SUMIF(OFFSET(SUM_1100_1,0,-1),"",SUM_1100_1)-SUMIF(OFFSET(SUM_1100_1,0,-1),"(",SUM_1100_1))&lt;0,"(","")</f>
        <v/>
      </c>
      <c r="F17" s="151">
        <f>SUM(F8:F16)</f>
        <v>9279</v>
      </c>
      <c r="G17" s="152" t="str">
        <f ca="1">IF(E17="(",")","")</f>
        <v/>
      </c>
      <c r="H17" s="150" t="str">
        <f ca="1">IF((SUMIF(OFFSET(SUM_1100_2,0,-1),"",SUM_1100_2)-SUMIF(OFFSET(SUM_1100_2,0,-1),"(",SUM_1100_2))&lt;0,"(","")</f>
        <v/>
      </c>
      <c r="I17" s="151">
        <f>SUM(I8:I16)</f>
        <v>0</v>
      </c>
      <c r="J17" s="152" t="str">
        <f ca="1">IF(H17="(",")","")</f>
        <v/>
      </c>
      <c r="K17" s="150" t="str">
        <f ca="1">IF((SUMIF(OFFSET(SUM_1100_3,0,-1),"",SUM_1100_3)-SUMIF(OFFSET(SUM_1100_3,0,-1),"(",SUM_1100_3))&lt;0,"(","")</f>
        <v/>
      </c>
      <c r="L17" s="151">
        <f>SUM(L8:L16)</f>
        <v>0</v>
      </c>
      <c r="M17" s="153" t="str">
        <f ca="1">IF(K17="(",")","")</f>
        <v/>
      </c>
      <c r="N17" s="143"/>
      <c r="O17" s="124"/>
    </row>
    <row r="18" spans="1:15">
      <c r="A18" s="118"/>
      <c r="B18" s="128" t="s">
        <v>74</v>
      </c>
      <c r="C18" s="129" t="s">
        <v>111</v>
      </c>
      <c r="D18" s="130"/>
      <c r="E18" s="131"/>
      <c r="F18" s="133"/>
      <c r="G18" s="133"/>
      <c r="H18" s="131"/>
      <c r="I18" s="133"/>
      <c r="J18" s="133"/>
      <c r="K18" s="133"/>
      <c r="L18" s="133"/>
      <c r="M18" s="133"/>
      <c r="N18" s="134"/>
      <c r="O18" s="124"/>
    </row>
    <row r="19" spans="1:15">
      <c r="A19" s="118"/>
      <c r="B19" s="135" t="s">
        <v>112</v>
      </c>
      <c r="C19" s="154" t="s">
        <v>113</v>
      </c>
      <c r="D19" s="137" t="s">
        <v>114</v>
      </c>
      <c r="E19" s="141"/>
      <c r="F19" s="139">
        <v>321</v>
      </c>
      <c r="G19" s="140"/>
      <c r="H19" s="141"/>
      <c r="I19" s="139"/>
      <c r="J19" s="140"/>
      <c r="K19" s="141"/>
      <c r="L19" s="139"/>
      <c r="M19" s="142"/>
      <c r="N19" s="143"/>
      <c r="O19" s="124"/>
    </row>
    <row r="20" spans="1:15" ht="30">
      <c r="A20" s="118"/>
      <c r="B20" s="135" t="s">
        <v>115</v>
      </c>
      <c r="C20" s="144" t="s">
        <v>116</v>
      </c>
      <c r="D20" s="137" t="s">
        <v>117</v>
      </c>
      <c r="E20" s="141"/>
      <c r="F20" s="139"/>
      <c r="G20" s="140"/>
      <c r="H20" s="141"/>
      <c r="I20" s="139"/>
      <c r="J20" s="140"/>
      <c r="K20" s="141"/>
      <c r="L20" s="139"/>
      <c r="M20" s="142"/>
      <c r="N20" s="143"/>
      <c r="O20" s="124"/>
    </row>
    <row r="21" spans="1:15">
      <c r="A21" s="118"/>
      <c r="B21" s="135" t="s">
        <v>118</v>
      </c>
      <c r="C21" s="144" t="s">
        <v>119</v>
      </c>
      <c r="D21" s="137" t="s">
        <v>120</v>
      </c>
      <c r="E21" s="141"/>
      <c r="F21" s="139">
        <v>11849</v>
      </c>
      <c r="G21" s="140"/>
      <c r="H21" s="141"/>
      <c r="I21" s="139"/>
      <c r="J21" s="140"/>
      <c r="K21" s="141"/>
      <c r="L21" s="139"/>
      <c r="M21" s="142"/>
      <c r="N21" s="143"/>
      <c r="O21" s="124"/>
    </row>
    <row r="22" spans="1:15" ht="30">
      <c r="A22" s="118"/>
      <c r="B22" s="155" t="s">
        <v>121</v>
      </c>
      <c r="C22" s="144" t="s">
        <v>122</v>
      </c>
      <c r="D22" s="137" t="s">
        <v>123</v>
      </c>
      <c r="E22" s="141"/>
      <c r="F22" s="139"/>
      <c r="G22" s="140"/>
      <c r="H22" s="141"/>
      <c r="I22" s="139"/>
      <c r="J22" s="140"/>
      <c r="K22" s="141"/>
      <c r="L22" s="139"/>
      <c r="M22" s="142"/>
      <c r="N22" s="143"/>
      <c r="O22" s="124"/>
    </row>
    <row r="23" spans="1:15" ht="30">
      <c r="A23" s="118"/>
      <c r="B23" s="155" t="s">
        <v>124</v>
      </c>
      <c r="C23" s="144" t="s">
        <v>125</v>
      </c>
      <c r="D23" s="137" t="s">
        <v>126</v>
      </c>
      <c r="E23" s="141"/>
      <c r="F23" s="139">
        <v>365</v>
      </c>
      <c r="G23" s="140"/>
      <c r="H23" s="141"/>
      <c r="I23" s="139"/>
      <c r="J23" s="140"/>
      <c r="K23" s="141"/>
      <c r="L23" s="139"/>
      <c r="M23" s="142"/>
      <c r="N23" s="143"/>
      <c r="O23" s="124"/>
    </row>
    <row r="24" spans="1:15">
      <c r="A24" s="118"/>
      <c r="B24" s="155" t="s">
        <v>127</v>
      </c>
      <c r="C24" s="144" t="s">
        <v>128</v>
      </c>
      <c r="D24" s="137" t="s">
        <v>129</v>
      </c>
      <c r="E24" s="141"/>
      <c r="F24" s="139"/>
      <c r="G24" s="140"/>
      <c r="H24" s="141"/>
      <c r="I24" s="139"/>
      <c r="J24" s="140"/>
      <c r="K24" s="141"/>
      <c r="L24" s="139"/>
      <c r="M24" s="142"/>
      <c r="N24" s="143"/>
      <c r="O24" s="124"/>
    </row>
    <row r="25" spans="1:15">
      <c r="A25" s="118"/>
      <c r="B25" s="155" t="s">
        <v>130</v>
      </c>
      <c r="C25" s="148" t="s">
        <v>131</v>
      </c>
      <c r="D25" s="149" t="s">
        <v>132</v>
      </c>
      <c r="E25" s="150" t="str">
        <f ca="1">IF((SUMIF(OFFSET(SUM_1200_1,0,-1),"",SUM_1200_1)-SUMIF(OFFSET(SUM_1200_1,0,-1),"(",SUM_1200_1))&lt;0,"(","")</f>
        <v/>
      </c>
      <c r="F25" s="151">
        <f>SUM(F19:F24)</f>
        <v>12535</v>
      </c>
      <c r="G25" s="152" t="str">
        <f ca="1">IF(E25="(",")","")</f>
        <v/>
      </c>
      <c r="H25" s="150" t="str">
        <f ca="1">IF((SUMIF(OFFSET(SUM_1200_2,0,-1),"",SUM_1200_2)-SUMIF(OFFSET(SUM_1200_2,0,-1),"(",SUM_1200_2))&lt;0,"(","")</f>
        <v/>
      </c>
      <c r="I25" s="151">
        <f>SUM(I19:I24)</f>
        <v>0</v>
      </c>
      <c r="J25" s="152" t="str">
        <f ca="1">IF(H25="(",")","")</f>
        <v/>
      </c>
      <c r="K25" s="150" t="str">
        <f ca="1">IF((SUMIF(OFFSET(SUM_1200_3,0,-1),"",SUM_1200_3)-SUMIF(OFFSET(SUM_1200_3,0,-1),"(",SUM_1200_3))&lt;0,"(","")</f>
        <v/>
      </c>
      <c r="L25" s="151">
        <f>SUM(L19:L24)</f>
        <v>0</v>
      </c>
      <c r="M25" s="153" t="str">
        <f ca="1">IF(K25="(",")","")</f>
        <v/>
      </c>
      <c r="N25" s="143"/>
      <c r="O25" s="124"/>
    </row>
    <row r="26" spans="1:15" ht="15.75" thickBot="1">
      <c r="A26" s="118"/>
      <c r="B26" s="156" t="s">
        <v>75</v>
      </c>
      <c r="C26" s="157" t="s">
        <v>133</v>
      </c>
      <c r="D26" s="158" t="s">
        <v>134</v>
      </c>
      <c r="E26" s="159" t="str">
        <f ca="1">IF((IF(E17="(",-LINE_1100_1,LINE_1100_1)+IF(E25="(",-LINE_1200_1,LINE_1200_1))&lt;0,"(","")</f>
        <v/>
      </c>
      <c r="F26" s="160">
        <f>F17+F25</f>
        <v>21814</v>
      </c>
      <c r="G26" s="161" t="str">
        <f ca="1">IF(E26="(",")","")</f>
        <v/>
      </c>
      <c r="H26" s="159" t="str">
        <f ca="1">IF((IF(H17="(",-LINE_1100_2,LINE_1100_2)+IF(H25="(",-LINE_1200_2,LINE_1200_2))&lt;0,"(","")</f>
        <v/>
      </c>
      <c r="I26" s="160">
        <f>I17+I25</f>
        <v>0</v>
      </c>
      <c r="J26" s="161" t="str">
        <f ca="1">IF(H26="(",")","")</f>
        <v/>
      </c>
      <c r="K26" s="159" t="str">
        <f ca="1">IF((IF(K17="(",-LINE_1100_3,LINE_1100_3)+IF(K25="(",-LINE_1200_3,LINE_1200_3))&lt;0,"(","")</f>
        <v/>
      </c>
      <c r="L26" s="160">
        <f>L17+L25</f>
        <v>0</v>
      </c>
      <c r="M26" s="162" t="str">
        <f ca="1">IF(K26="(",")","")</f>
        <v/>
      </c>
      <c r="N26" s="163"/>
      <c r="O26" s="124"/>
    </row>
    <row r="27" spans="1:15" ht="15.75" thickBot="1">
      <c r="A27" s="164"/>
      <c r="B27" s="165"/>
      <c r="C27" s="165"/>
      <c r="D27" s="165"/>
      <c r="E27" s="165"/>
      <c r="F27" s="165"/>
      <c r="G27" s="165"/>
      <c r="H27" s="165"/>
      <c r="I27" s="165"/>
      <c r="J27" s="165"/>
      <c r="K27" s="165"/>
      <c r="L27" s="165"/>
      <c r="M27" s="165"/>
      <c r="N27" s="165"/>
      <c r="O27" s="166"/>
    </row>
  </sheetData>
  <mergeCells count="9">
    <mergeCell ref="C7:D7"/>
    <mergeCell ref="C18:D18"/>
    <mergeCell ref="B2:N2"/>
    <mergeCell ref="E5:G5"/>
    <mergeCell ref="H5:J5"/>
    <mergeCell ref="K5:M5"/>
    <mergeCell ref="E6:G6"/>
    <mergeCell ref="H6:J6"/>
    <mergeCell ref="K6:M6"/>
  </mergeCells>
  <dataValidations count="4">
    <dataValidation type="textLength" operator="lessThanOrEqual" allowBlank="1" showInputMessage="1" showErrorMessage="1" errorTitle="Ошибка" error="Допускается ввод не более 900 символов!" sqref="N19:N26 N8:N17">
      <formula1>900</formula1>
    </dataValidation>
    <dataValidation type="list" allowBlank="1" showDropDown="1" showInputMessage="1" showErrorMessage="1" errorTitle="Внимание" error="Возможен ввод только символа '('!" sqref="E19:E24 K19:K24 H19:H24 H8:H16 K8:K16 E8:E16">
      <formula1>"("</formula1>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L19:L24 F19:F24 I19:I24 I8:I16 F8:F16 L8:L16">
      <formula1>0</formula1>
      <formula2>9.99999999999999E+23</formula2>
    </dataValidation>
    <dataValidation type="decimal" allowBlank="1" showInputMessage="1" showErrorMessage="1" sqref="F26 I26 L26">
      <formula1>-9999999999999990000</formula1>
      <formula2>9999999999999990000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O29"/>
  <sheetViews>
    <sheetView workbookViewId="0">
      <selection activeCell="I8" sqref="I8"/>
    </sheetView>
  </sheetViews>
  <sheetFormatPr defaultRowHeight="15"/>
  <cols>
    <col min="1" max="1" width="4" customWidth="1"/>
    <col min="3" max="3" width="42" customWidth="1"/>
    <col min="4" max="4" width="13.140625" customWidth="1"/>
    <col min="5" max="5" width="2.42578125" customWidth="1"/>
    <col min="6" max="6" width="24.28515625" customWidth="1"/>
    <col min="7" max="7" width="2.140625" customWidth="1"/>
    <col min="8" max="8" width="2.42578125" customWidth="1"/>
    <col min="9" max="9" width="24.5703125" customWidth="1"/>
    <col min="10" max="10" width="2.28515625" customWidth="1"/>
    <col min="11" max="11" width="2.42578125" customWidth="1"/>
    <col min="12" max="12" width="24.28515625" customWidth="1"/>
    <col min="13" max="13" width="2.140625" customWidth="1"/>
    <col min="14" max="14" width="22" customWidth="1"/>
    <col min="15" max="15" width="3.7109375" customWidth="1"/>
  </cols>
  <sheetData>
    <row r="1" spans="1:15">
      <c r="A1" s="108"/>
      <c r="B1" s="108"/>
      <c r="C1" s="108"/>
      <c r="D1" s="108"/>
      <c r="E1" s="108"/>
      <c r="F1" s="108"/>
      <c r="G1" s="108"/>
      <c r="H1" s="108"/>
      <c r="I1" s="108"/>
      <c r="J1" s="108"/>
      <c r="K1" s="108"/>
      <c r="L1" s="108"/>
      <c r="M1" s="108"/>
      <c r="N1" s="108"/>
      <c r="O1" s="109" t="s">
        <v>136</v>
      </c>
    </row>
    <row r="2" spans="1:15" ht="15.75" thickBot="1">
      <c r="A2" s="110" t="s">
        <v>137</v>
      </c>
      <c r="B2" s="111"/>
      <c r="C2" s="111"/>
      <c r="D2" s="111"/>
      <c r="E2" s="111"/>
      <c r="F2" s="111"/>
      <c r="G2" s="111"/>
      <c r="H2" s="111"/>
      <c r="I2" s="111"/>
      <c r="J2" s="111"/>
      <c r="K2" s="111"/>
      <c r="L2" s="111"/>
      <c r="M2" s="111"/>
      <c r="N2" s="111"/>
      <c r="O2" s="112"/>
    </row>
    <row r="3" spans="1:15">
      <c r="A3" s="108"/>
      <c r="B3" s="108"/>
      <c r="C3" s="108"/>
      <c r="D3" s="108"/>
      <c r="E3" s="108"/>
      <c r="F3" s="108"/>
      <c r="G3" s="108"/>
      <c r="H3" s="108"/>
      <c r="I3" s="108"/>
      <c r="J3" s="108"/>
      <c r="K3" s="108"/>
      <c r="L3" s="167"/>
      <c r="M3" s="167"/>
      <c r="N3" s="167"/>
      <c r="O3" s="109"/>
    </row>
    <row r="4" spans="1:15">
      <c r="A4" s="114"/>
      <c r="B4" s="168"/>
      <c r="C4" s="168"/>
      <c r="D4" s="168"/>
      <c r="E4" s="168"/>
      <c r="F4" s="168"/>
      <c r="G4" s="168"/>
      <c r="H4" s="168"/>
      <c r="I4" s="168"/>
      <c r="J4" s="168"/>
      <c r="K4" s="168"/>
      <c r="L4" s="168"/>
      <c r="M4" s="116"/>
      <c r="N4" s="116" t="str">
        <f>IF(unit="","",unit)</f>
        <v>тыс.руб.</v>
      </c>
      <c r="O4" s="117"/>
    </row>
    <row r="5" spans="1:15" ht="34.5" customHeight="1" thickBot="1">
      <c r="A5" s="118"/>
      <c r="B5" s="119" t="s">
        <v>70</v>
      </c>
      <c r="C5" s="120" t="s">
        <v>138</v>
      </c>
      <c r="D5" s="120" t="s">
        <v>72</v>
      </c>
      <c r="E5" s="122" t="str">
        <f>"На " &amp; IF(report_date=""," отчётную дату отчётного года",report_date&amp;" г.")</f>
        <v>На 31.12.2012 г.</v>
      </c>
      <c r="F5" s="184"/>
      <c r="G5" s="185"/>
      <c r="H5" s="121" t="s">
        <v>135</v>
      </c>
      <c r="I5" s="121"/>
      <c r="J5" s="121"/>
      <c r="K5" s="121" t="s">
        <v>322</v>
      </c>
      <c r="L5" s="121"/>
      <c r="M5" s="122"/>
      <c r="N5" s="123" t="s">
        <v>73</v>
      </c>
      <c r="O5" s="124"/>
    </row>
    <row r="6" spans="1:15">
      <c r="A6" s="118"/>
      <c r="B6" s="125">
        <v>1</v>
      </c>
      <c r="C6" s="126" t="s">
        <v>74</v>
      </c>
      <c r="D6" s="126" t="s">
        <v>75</v>
      </c>
      <c r="E6" s="183" t="s">
        <v>76</v>
      </c>
      <c r="F6" s="183"/>
      <c r="G6" s="183"/>
      <c r="H6" s="183" t="s">
        <v>77</v>
      </c>
      <c r="I6" s="183"/>
      <c r="J6" s="183"/>
      <c r="K6" s="183" t="s">
        <v>78</v>
      </c>
      <c r="L6" s="183"/>
      <c r="M6" s="183"/>
      <c r="N6" s="126" t="s">
        <v>79</v>
      </c>
      <c r="O6" s="124"/>
    </row>
    <row r="7" spans="1:15" ht="15" customHeight="1">
      <c r="A7" s="118"/>
      <c r="B7" s="169">
        <v>1</v>
      </c>
      <c r="C7" s="170" t="s">
        <v>139</v>
      </c>
      <c r="D7" s="186"/>
      <c r="E7" s="171"/>
      <c r="F7" s="172"/>
      <c r="G7" s="172"/>
      <c r="H7" s="171"/>
      <c r="I7" s="172"/>
      <c r="J7" s="172"/>
      <c r="K7" s="172"/>
      <c r="L7" s="172"/>
      <c r="M7" s="172"/>
      <c r="N7" s="173"/>
      <c r="O7" s="124"/>
    </row>
    <row r="8" spans="1:15" ht="30">
      <c r="A8" s="118"/>
      <c r="B8" s="169" t="s">
        <v>81</v>
      </c>
      <c r="C8" s="174" t="s">
        <v>140</v>
      </c>
      <c r="D8" s="175" t="s">
        <v>141</v>
      </c>
      <c r="E8" s="141"/>
      <c r="F8" s="139"/>
      <c r="G8" s="140"/>
      <c r="H8" s="141"/>
      <c r="I8" s="139"/>
      <c r="J8" s="140"/>
      <c r="K8" s="141"/>
      <c r="L8" s="139"/>
      <c r="M8" s="142"/>
      <c r="N8" s="143"/>
      <c r="O8" s="124"/>
    </row>
    <row r="9" spans="1:15" ht="30">
      <c r="A9" s="118"/>
      <c r="B9" s="169" t="s">
        <v>84</v>
      </c>
      <c r="C9" s="174" t="s">
        <v>142</v>
      </c>
      <c r="D9" s="175" t="s">
        <v>143</v>
      </c>
      <c r="E9" s="176" t="s">
        <v>144</v>
      </c>
      <c r="F9" s="139"/>
      <c r="G9" s="140" t="s">
        <v>145</v>
      </c>
      <c r="H9" s="176" t="s">
        <v>144</v>
      </c>
      <c r="I9" s="139"/>
      <c r="J9" s="140" t="s">
        <v>145</v>
      </c>
      <c r="K9" s="177" t="s">
        <v>144</v>
      </c>
      <c r="L9" s="139"/>
      <c r="M9" s="142" t="s">
        <v>145</v>
      </c>
      <c r="N9" s="143"/>
      <c r="O9" s="124"/>
    </row>
    <row r="10" spans="1:15">
      <c r="A10" s="118"/>
      <c r="B10" s="169" t="s">
        <v>87</v>
      </c>
      <c r="C10" s="174" t="s">
        <v>146</v>
      </c>
      <c r="D10" s="175" t="s">
        <v>147</v>
      </c>
      <c r="E10" s="141"/>
      <c r="F10" s="139"/>
      <c r="G10" s="140"/>
      <c r="H10" s="141"/>
      <c r="I10" s="139"/>
      <c r="J10" s="140"/>
      <c r="K10" s="141"/>
      <c r="L10" s="139"/>
      <c r="M10" s="142"/>
      <c r="N10" s="147"/>
      <c r="O10" s="124"/>
    </row>
    <row r="11" spans="1:15">
      <c r="A11" s="118"/>
      <c r="B11" s="169" t="s">
        <v>90</v>
      </c>
      <c r="C11" s="174" t="s">
        <v>148</v>
      </c>
      <c r="D11" s="175" t="s">
        <v>149</v>
      </c>
      <c r="E11" s="138"/>
      <c r="F11" s="139"/>
      <c r="G11" s="140"/>
      <c r="H11" s="141"/>
      <c r="I11" s="139"/>
      <c r="J11" s="140"/>
      <c r="K11" s="141"/>
      <c r="L11" s="139"/>
      <c r="M11" s="142"/>
      <c r="N11" s="143"/>
      <c r="O11" s="124"/>
    </row>
    <row r="12" spans="1:15">
      <c r="A12" s="118"/>
      <c r="B12" s="169" t="s">
        <v>93</v>
      </c>
      <c r="C12" s="174" t="s">
        <v>150</v>
      </c>
      <c r="D12" s="175" t="s">
        <v>151</v>
      </c>
      <c r="E12" s="141"/>
      <c r="F12" s="139"/>
      <c r="G12" s="140"/>
      <c r="H12" s="141"/>
      <c r="I12" s="139"/>
      <c r="J12" s="140"/>
      <c r="K12" s="141"/>
      <c r="L12" s="139"/>
      <c r="M12" s="142"/>
      <c r="N12" s="143"/>
      <c r="O12" s="124"/>
    </row>
    <row r="13" spans="1:15" ht="30">
      <c r="A13" s="118"/>
      <c r="B13" s="175" t="s">
        <v>96</v>
      </c>
      <c r="C13" s="174" t="s">
        <v>152</v>
      </c>
      <c r="D13" s="175" t="s">
        <v>153</v>
      </c>
      <c r="E13" s="138" t="s">
        <v>144</v>
      </c>
      <c r="F13" s="139">
        <v>312</v>
      </c>
      <c r="G13" s="140" t="s">
        <v>145</v>
      </c>
      <c r="H13" s="141"/>
      <c r="I13" s="139"/>
      <c r="J13" s="140"/>
      <c r="K13" s="141"/>
      <c r="L13" s="139"/>
      <c r="M13" s="142"/>
      <c r="N13" s="143"/>
      <c r="O13" s="124"/>
    </row>
    <row r="14" spans="1:15">
      <c r="A14" s="118"/>
      <c r="B14" s="169" t="s">
        <v>99</v>
      </c>
      <c r="C14" s="178" t="s">
        <v>154</v>
      </c>
      <c r="D14" s="175" t="s">
        <v>155</v>
      </c>
      <c r="E14" s="150" t="s">
        <v>144</v>
      </c>
      <c r="F14" s="151">
        <f>SUM(F8:F13)</f>
        <v>312</v>
      </c>
      <c r="G14" s="152" t="str">
        <f>IF(E14="(",")","")</f>
        <v>)</v>
      </c>
      <c r="H14" s="150" t="str">
        <f ca="1">IF((SUMIF(OFFSET(SUM_1300_2,0,-1),"",SUM_1300_2)-SUMIF(OFFSET(SUM_1300_2,0,-1),"(",SUM_1300_2))&lt;0,"(","")</f>
        <v/>
      </c>
      <c r="I14" s="151">
        <f>SUM(I8:I13)</f>
        <v>0</v>
      </c>
      <c r="J14" s="152" t="str">
        <f ca="1">IF(H14="(",")","")</f>
        <v/>
      </c>
      <c r="K14" s="150" t="str">
        <f ca="1">IF((SUMIF(OFFSET(SUM_1300_3,0,-1),"",SUM_1300_3)-SUMIF(OFFSET(SUM_1300_3,0,-1),"(",SUM_1300_3))&lt;0,"(","")</f>
        <v/>
      </c>
      <c r="L14" s="151">
        <f>SUM(L8:L13)</f>
        <v>0</v>
      </c>
      <c r="M14" s="153" t="str">
        <f ca="1">IF(K14="(",")","")</f>
        <v/>
      </c>
      <c r="N14" s="143"/>
      <c r="O14" s="179"/>
    </row>
    <row r="15" spans="1:15" ht="15" customHeight="1">
      <c r="A15" s="118"/>
      <c r="B15" s="169" t="s">
        <v>74</v>
      </c>
      <c r="C15" s="170" t="s">
        <v>156</v>
      </c>
      <c r="D15" s="186"/>
      <c r="E15" s="171"/>
      <c r="F15" s="172"/>
      <c r="G15" s="172"/>
      <c r="H15" s="171"/>
      <c r="I15" s="172"/>
      <c r="J15" s="172"/>
      <c r="K15" s="172"/>
      <c r="L15" s="172"/>
      <c r="M15" s="172"/>
      <c r="N15" s="180"/>
      <c r="O15" s="179"/>
    </row>
    <row r="16" spans="1:15">
      <c r="A16" s="118"/>
      <c r="B16" s="169" t="s">
        <v>112</v>
      </c>
      <c r="C16" s="174" t="s">
        <v>157</v>
      </c>
      <c r="D16" s="175" t="s">
        <v>158</v>
      </c>
      <c r="E16" s="141"/>
      <c r="F16" s="139"/>
      <c r="G16" s="140"/>
      <c r="H16" s="141"/>
      <c r="I16" s="139"/>
      <c r="J16" s="140"/>
      <c r="K16" s="141"/>
      <c r="L16" s="139"/>
      <c r="M16" s="142"/>
      <c r="N16" s="143"/>
      <c r="O16" s="179"/>
    </row>
    <row r="17" spans="1:15">
      <c r="A17" s="118"/>
      <c r="B17" s="169" t="s">
        <v>115</v>
      </c>
      <c r="C17" s="174" t="s">
        <v>159</v>
      </c>
      <c r="D17" s="175" t="s">
        <v>160</v>
      </c>
      <c r="E17" s="141"/>
      <c r="F17" s="139"/>
      <c r="G17" s="140"/>
      <c r="H17" s="141"/>
      <c r="I17" s="139"/>
      <c r="J17" s="140"/>
      <c r="K17" s="141"/>
      <c r="L17" s="139"/>
      <c r="M17" s="142"/>
      <c r="N17" s="143"/>
      <c r="O17" s="124"/>
    </row>
    <row r="18" spans="1:15">
      <c r="A18" s="118"/>
      <c r="B18" s="169" t="s">
        <v>118</v>
      </c>
      <c r="C18" s="174" t="s">
        <v>161</v>
      </c>
      <c r="D18" s="175" t="s">
        <v>162</v>
      </c>
      <c r="E18" s="141"/>
      <c r="F18" s="139"/>
      <c r="G18" s="140"/>
      <c r="H18" s="141"/>
      <c r="I18" s="139"/>
      <c r="J18" s="140"/>
      <c r="K18" s="141"/>
      <c r="L18" s="139"/>
      <c r="M18" s="142"/>
      <c r="N18" s="143"/>
      <c r="O18" s="124"/>
    </row>
    <row r="19" spans="1:15">
      <c r="A19" s="118"/>
      <c r="B19" s="169" t="s">
        <v>118</v>
      </c>
      <c r="C19" s="174" t="s">
        <v>163</v>
      </c>
      <c r="D19" s="175" t="s">
        <v>164</v>
      </c>
      <c r="E19" s="141"/>
      <c r="F19" s="139"/>
      <c r="G19" s="140"/>
      <c r="H19" s="141"/>
      <c r="I19" s="139"/>
      <c r="J19" s="140"/>
      <c r="K19" s="141"/>
      <c r="L19" s="139"/>
      <c r="M19" s="142"/>
      <c r="N19" s="143"/>
      <c r="O19" s="124"/>
    </row>
    <row r="20" spans="1:15">
      <c r="A20" s="118"/>
      <c r="B20" s="169" t="s">
        <v>121</v>
      </c>
      <c r="C20" s="178" t="s">
        <v>165</v>
      </c>
      <c r="D20" s="175" t="s">
        <v>166</v>
      </c>
      <c r="E20" s="150" t="str">
        <f ca="1">IF((SUMIF(OFFSET(SUM_1400_1,0,-1),"",SUM_1400_1)-SUMIF(OFFSET(SUM_1400_1,0,-1),"(",SUM_1400_1))&lt;0,"(","")</f>
        <v/>
      </c>
      <c r="F20" s="151">
        <f>SUM(F16:F19)</f>
        <v>0</v>
      </c>
      <c r="G20" s="152" t="str">
        <f ca="1">IF(E20="(",")","")</f>
        <v/>
      </c>
      <c r="H20" s="150" t="str">
        <f ca="1">IF((SUMIF(OFFSET(SUM_1400_2,0,-1),"",SUM_1400_2)-SUMIF(OFFSET(SUM_1400_2,0,-1),"(",SUM_1400_2))&lt;0,"(","")</f>
        <v/>
      </c>
      <c r="I20" s="151">
        <f ca="1">ABS(SUMIF(OFFSET(SUM_1400_2,0,-1),"",SUM_1400_2)-SUMIF(OFFSET(SUM_1400_2,0,-1),"(",SUM_1400_2))</f>
        <v>0</v>
      </c>
      <c r="J20" s="152" t="str">
        <f ca="1">IF(H20="(",")","")</f>
        <v/>
      </c>
      <c r="K20" s="150" t="str">
        <f ca="1">IF((SUMIF(OFFSET(SUM_1400_3,0,-1),"",SUM_1400_3)-SUMIF(OFFSET(SUM_1400_3,0,-1),"(",SUM_1400_3))&lt;0,"(","")</f>
        <v/>
      </c>
      <c r="L20" s="151">
        <f ca="1">ABS(SUMIF(OFFSET(SUM_1400_3,0,-1),"",SUM_1400_3)-SUMIF(OFFSET(SUM_1400_3,0,-1),"(",SUM_1400_3))</f>
        <v>0</v>
      </c>
      <c r="M20" s="153" t="str">
        <f ca="1">IF(K20="(",")","")</f>
        <v/>
      </c>
      <c r="N20" s="143"/>
      <c r="O20" s="124"/>
    </row>
    <row r="21" spans="1:15" ht="15" customHeight="1">
      <c r="A21" s="118"/>
      <c r="B21" s="169" t="s">
        <v>75</v>
      </c>
      <c r="C21" s="170" t="s">
        <v>167</v>
      </c>
      <c r="D21" s="186"/>
      <c r="E21" s="171"/>
      <c r="F21" s="172"/>
      <c r="G21" s="172"/>
      <c r="H21" s="171"/>
      <c r="I21" s="172"/>
      <c r="J21" s="172"/>
      <c r="K21" s="172"/>
      <c r="L21" s="172"/>
      <c r="M21" s="172"/>
      <c r="N21" s="180"/>
      <c r="O21" s="124"/>
    </row>
    <row r="22" spans="1:15">
      <c r="A22" s="118"/>
      <c r="B22" s="169" t="s">
        <v>168</v>
      </c>
      <c r="C22" s="174" t="s">
        <v>157</v>
      </c>
      <c r="D22" s="175" t="s">
        <v>169</v>
      </c>
      <c r="E22" s="141"/>
      <c r="F22" s="139"/>
      <c r="G22" s="140"/>
      <c r="H22" s="141"/>
      <c r="I22" s="139"/>
      <c r="J22" s="140"/>
      <c r="K22" s="141"/>
      <c r="L22" s="139"/>
      <c r="M22" s="142"/>
      <c r="N22" s="143"/>
      <c r="O22" s="124"/>
    </row>
    <row r="23" spans="1:15">
      <c r="A23" s="118"/>
      <c r="B23" s="169" t="s">
        <v>170</v>
      </c>
      <c r="C23" s="174" t="s">
        <v>171</v>
      </c>
      <c r="D23" s="175" t="s">
        <v>172</v>
      </c>
      <c r="E23" s="141"/>
      <c r="F23" s="139">
        <v>7132</v>
      </c>
      <c r="G23" s="140"/>
      <c r="H23" s="141"/>
      <c r="I23" s="139"/>
      <c r="J23" s="140"/>
      <c r="K23" s="141"/>
      <c r="L23" s="139"/>
      <c r="M23" s="142"/>
      <c r="N23" s="143"/>
      <c r="O23" s="124"/>
    </row>
    <row r="24" spans="1:15">
      <c r="A24" s="118"/>
      <c r="B24" s="169" t="s">
        <v>173</v>
      </c>
      <c r="C24" s="174" t="s">
        <v>174</v>
      </c>
      <c r="D24" s="175" t="s">
        <v>175</v>
      </c>
      <c r="E24" s="141"/>
      <c r="F24" s="139"/>
      <c r="G24" s="140"/>
      <c r="H24" s="141"/>
      <c r="I24" s="139"/>
      <c r="J24" s="140"/>
      <c r="K24" s="141"/>
      <c r="L24" s="139"/>
      <c r="M24" s="142"/>
      <c r="N24" s="143"/>
      <c r="O24" s="124"/>
    </row>
    <row r="25" spans="1:15">
      <c r="A25" s="118"/>
      <c r="B25" s="169" t="s">
        <v>176</v>
      </c>
      <c r="C25" s="174" t="s">
        <v>161</v>
      </c>
      <c r="D25" s="175" t="s">
        <v>177</v>
      </c>
      <c r="E25" s="141"/>
      <c r="F25" s="139"/>
      <c r="G25" s="140"/>
      <c r="H25" s="141"/>
      <c r="I25" s="139"/>
      <c r="J25" s="140"/>
      <c r="K25" s="141"/>
      <c r="L25" s="139"/>
      <c r="M25" s="142"/>
      <c r="N25" s="143"/>
      <c r="O25" s="124"/>
    </row>
    <row r="26" spans="1:15">
      <c r="A26" s="118"/>
      <c r="B26" s="169" t="s">
        <v>178</v>
      </c>
      <c r="C26" s="174" t="s">
        <v>163</v>
      </c>
      <c r="D26" s="175" t="s">
        <v>179</v>
      </c>
      <c r="E26" s="141"/>
      <c r="F26" s="139">
        <v>14994</v>
      </c>
      <c r="G26" s="140"/>
      <c r="H26" s="141"/>
      <c r="I26" s="139"/>
      <c r="J26" s="140"/>
      <c r="K26" s="141"/>
      <c r="L26" s="139"/>
      <c r="M26" s="142"/>
      <c r="N26" s="143"/>
      <c r="O26" s="124"/>
    </row>
    <row r="27" spans="1:15">
      <c r="A27" s="118"/>
      <c r="B27" s="169" t="s">
        <v>180</v>
      </c>
      <c r="C27" s="178" t="s">
        <v>181</v>
      </c>
      <c r="D27" s="175" t="s">
        <v>182</v>
      </c>
      <c r="E27" s="150" t="str">
        <f ca="1">IF((SUMIF(OFFSET(SUM_1500_1,0,-1),"",SUM_1500_1)-SUMIF(OFFSET(SUM_1500_1,0,-1),"(",SUM_1500_1))&lt;0,"(","")</f>
        <v/>
      </c>
      <c r="F27" s="151">
        <f>SUM(F22:F26)</f>
        <v>22126</v>
      </c>
      <c r="G27" s="152" t="str">
        <f ca="1">IF(E27="(",")","")</f>
        <v/>
      </c>
      <c r="H27" s="150" t="str">
        <f ca="1">IF((SUMIF(OFFSET(SUM_1500_2,0,-1),"",SUM_1500_2)-SUMIF(OFFSET(SUM_1500_2,0,-1),"(",SUM_1500_2))&lt;0,"(","")</f>
        <v/>
      </c>
      <c r="I27" s="151">
        <f>SUM(I22:I26)</f>
        <v>0</v>
      </c>
      <c r="J27" s="152" t="str">
        <f ca="1">IF(H27="(",")","")</f>
        <v/>
      </c>
      <c r="K27" s="150" t="str">
        <f ca="1">IF((SUMIF(OFFSET(SUM_1500_3,0,-1),"",SUM_1500_3)-SUMIF(OFFSET(SUM_1500_3,0,-1),"(",SUM_1500_3))&lt;0,"(","")</f>
        <v/>
      </c>
      <c r="L27" s="151">
        <f>SUM(L22:L26)</f>
        <v>0</v>
      </c>
      <c r="M27" s="153" t="str">
        <f ca="1">IF(K27="(",")","")</f>
        <v/>
      </c>
      <c r="N27" s="143"/>
      <c r="O27" s="124"/>
    </row>
    <row r="28" spans="1:15" ht="15.75" thickBot="1">
      <c r="A28" s="118"/>
      <c r="B28" s="181" t="s">
        <v>76</v>
      </c>
      <c r="C28" s="120" t="s">
        <v>133</v>
      </c>
      <c r="D28" s="182" t="s">
        <v>183</v>
      </c>
      <c r="E28" s="159" t="str">
        <f ca="1">IF((IF(E14="(",-LINE_1300_1,LINE_1300_1)+IF(E20="(",-LINE_1400_1,LINE_1400_1)+IF(E27="(",-LINE_1500_1,LINE_1500_1))&lt;0,"(","")</f>
        <v/>
      </c>
      <c r="F28" s="160">
        <f>-F14+F20+F27</f>
        <v>21814</v>
      </c>
      <c r="G28" s="161" t="str">
        <f ca="1">IF(E28="(",")","")</f>
        <v/>
      </c>
      <c r="H28" s="159" t="str">
        <f ca="1">IF((IF(H14="(",-LINE_1300_2,LINE_1300_2)+IF(H20="(",-LINE_1400_2,LINE_1400_2)+IF(H27="(",-LINE_1500_2,LINE_1500_2))&lt;0,"(","")</f>
        <v/>
      </c>
      <c r="I28" s="160">
        <f ca="1">-I14+I20+I27</f>
        <v>0</v>
      </c>
      <c r="J28" s="161" t="str">
        <f ca="1">IF(H28="(",")","")</f>
        <v/>
      </c>
      <c r="K28" s="159" t="str">
        <f ca="1">IF((IF(K14="(",-LINE_1300_3,LINE_1300_3)+IF(K20="(",-LINE_1400_3,LINE_1400_3)+IF(K27="(",-LINE_1500_3,LINE_1500_3))&lt;0,"(","")</f>
        <v/>
      </c>
      <c r="L28" s="160">
        <f ca="1">-L14+L20+L27</f>
        <v>0</v>
      </c>
      <c r="M28" s="162" t="str">
        <f ca="1">IF(K28="(",")","")</f>
        <v/>
      </c>
      <c r="N28" s="163"/>
      <c r="O28" s="124"/>
    </row>
    <row r="29" spans="1:15" ht="15.75" thickBot="1">
      <c r="A29" s="164"/>
      <c r="B29" s="165"/>
      <c r="C29" s="165"/>
      <c r="D29" s="165"/>
      <c r="E29" s="165"/>
      <c r="F29" s="165"/>
      <c r="G29" s="165"/>
      <c r="H29" s="165"/>
      <c r="I29" s="165"/>
      <c r="J29" s="165"/>
      <c r="K29" s="165"/>
      <c r="L29" s="165"/>
      <c r="M29" s="165"/>
      <c r="N29" s="165"/>
      <c r="O29" s="166"/>
    </row>
  </sheetData>
  <mergeCells count="10">
    <mergeCell ref="C7:D7"/>
    <mergeCell ref="C15:D15"/>
    <mergeCell ref="C21:D21"/>
    <mergeCell ref="A2:O2"/>
    <mergeCell ref="E5:G5"/>
    <mergeCell ref="H5:J5"/>
    <mergeCell ref="K5:M5"/>
    <mergeCell ref="E6:G6"/>
    <mergeCell ref="H6:J6"/>
    <mergeCell ref="K6:M6"/>
  </mergeCells>
  <dataValidations count="8">
    <dataValidation type="textLength" operator="lessThanOrEqual" allowBlank="1" showInputMessage="1" showErrorMessage="1" errorTitle="Ошибка" error="Допускается ввод не более 900 символов!" sqref="N16:N20 N22:N28 N8:N14">
      <formula1>900</formula1>
    </dataValidation>
    <dataValidation type="whole" allowBlank="1" showInputMessage="1" showErrorMessage="1" errorTitle="Внимание" error="Допускается ввод только целых не отрицательных чисел!" sqref="L9 I9 F9">
      <formula1>0</formula1>
      <formula2>9.99999999999999E+23</formula2>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непокрытый убыток), в ячейке слева поставьте &quot;(&quot;" sqref="F13 L13 I13">
      <formula1>0</formula1>
      <formula2>9.99999999999999E+23</formula2>
    </dataValidation>
    <dataValidation type="decimal" allowBlank="1" showInputMessage="1" showErrorMessage="1" sqref="M13">
      <formula1>-9.99999999999999E+22</formula1>
      <formula2>9.99999999999999E+22</formula2>
    </dataValidation>
    <dataValidation type="decimal" allowBlank="1" showInputMessage="1" showErrorMessage="1" sqref="G13 J13">
      <formula1>0</formula1>
      <formula2>9.99999999999999E+22</formula2>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L16:L19 F8 L8 L10:L12 F10:F12 L22:L26 F16:F19 F22:F26 I8 I10:I12 I16:I19 I22:I26">
      <formula1>0</formula1>
      <formula2>9.99999999999999E+23</formula2>
    </dataValidation>
    <dataValidation type="list" allowBlank="1" showDropDown="1" showInputMessage="1" showErrorMessage="1" errorTitle="Внимание" error="Возможен ввод только символа '('!" sqref="K8 E8 E10:E13 K10:K13 E22:E26 K22:K26 K16:K19 E16:E19 H8 H10:H13 H22:H26 H16:H19">
      <formula1>"("</formula1>
    </dataValidation>
    <dataValidation type="decimal" allowBlank="1" showInputMessage="1" showErrorMessage="1" sqref="F28 I28 L28">
      <formula1>-9999999999999990000</formula1>
      <formula2>9999999999999990000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120"/>
  <sheetViews>
    <sheetView workbookViewId="0">
      <selection activeCell="F18" sqref="F18"/>
    </sheetView>
  </sheetViews>
  <sheetFormatPr defaultRowHeight="15"/>
  <cols>
    <col min="1" max="1" width="2.28515625" customWidth="1"/>
    <col min="3" max="3" width="41.5703125" customWidth="1"/>
    <col min="4" max="4" width="13.140625" customWidth="1"/>
    <col min="5" max="5" width="2.28515625" customWidth="1"/>
    <col min="6" max="6" width="27.42578125" customWidth="1"/>
    <col min="7" max="8" width="2.28515625" customWidth="1"/>
    <col min="9" max="9" width="27.42578125" customWidth="1"/>
    <col min="10" max="10" width="2" customWidth="1"/>
    <col min="11" max="11" width="2.5703125" customWidth="1"/>
    <col min="12" max="12" width="28.85546875" customWidth="1"/>
    <col min="13" max="14" width="2.7109375" customWidth="1"/>
  </cols>
  <sheetData>
    <row r="1" spans="1:14">
      <c r="A1" s="108"/>
      <c r="B1" s="108"/>
      <c r="C1" s="108"/>
      <c r="D1" s="108"/>
      <c r="E1" s="108"/>
      <c r="F1" s="108"/>
      <c r="G1" s="108"/>
      <c r="H1" s="108"/>
      <c r="I1" s="108"/>
      <c r="J1" s="108"/>
      <c r="K1" s="108"/>
      <c r="L1" s="108"/>
      <c r="M1" s="108"/>
      <c r="N1" s="109" t="s">
        <v>184</v>
      </c>
    </row>
    <row r="2" spans="1:14" ht="24" customHeight="1" thickBot="1">
      <c r="A2" s="110" t="s">
        <v>185</v>
      </c>
      <c r="B2" s="111"/>
      <c r="C2" s="111"/>
      <c r="D2" s="111"/>
      <c r="E2" s="111"/>
      <c r="F2" s="111"/>
      <c r="G2" s="111"/>
      <c r="H2" s="111"/>
      <c r="I2" s="111"/>
      <c r="J2" s="111"/>
      <c r="K2" s="111"/>
      <c r="L2" s="111"/>
      <c r="M2" s="111"/>
      <c r="N2" s="112"/>
    </row>
    <row r="3" spans="1:14">
      <c r="A3" s="108"/>
      <c r="B3" s="108"/>
      <c r="C3" s="108"/>
      <c r="D3" s="108"/>
      <c r="E3" s="108"/>
      <c r="F3" s="108"/>
      <c r="G3" s="108"/>
      <c r="H3" s="108"/>
      <c r="I3" s="108"/>
      <c r="J3" s="108"/>
      <c r="K3" s="108"/>
      <c r="L3" s="187"/>
      <c r="M3" s="187"/>
      <c r="N3" s="109"/>
    </row>
    <row r="4" spans="1:14">
      <c r="A4" s="114"/>
      <c r="B4" s="168"/>
      <c r="C4" s="168"/>
      <c r="D4" s="168"/>
      <c r="E4" s="168"/>
      <c r="F4" s="168"/>
      <c r="G4" s="168"/>
      <c r="H4" s="168"/>
      <c r="I4" s="168"/>
      <c r="J4" s="168"/>
      <c r="K4" s="168"/>
      <c r="L4" s="116"/>
      <c r="M4" s="116" t="str">
        <f>IF(unit="","",unit)</f>
        <v>тыс.руб.</v>
      </c>
      <c r="N4" s="188"/>
    </row>
    <row r="5" spans="1:14" ht="23.25" thickBot="1">
      <c r="A5" s="118"/>
      <c r="B5" s="119" t="s">
        <v>70</v>
      </c>
      <c r="C5" s="120" t="s">
        <v>186</v>
      </c>
      <c r="D5" s="120" t="s">
        <v>72</v>
      </c>
      <c r="E5" s="121" t="str">
        <f>"На " &amp; IF(report_date=""," отчётную дату отчётного года",report_date&amp;" г.")</f>
        <v>На 31.12.2012 г.</v>
      </c>
      <c r="F5" s="121"/>
      <c r="G5" s="121"/>
      <c r="H5" s="121" t="s">
        <v>135</v>
      </c>
      <c r="I5" s="121"/>
      <c r="J5" s="121"/>
      <c r="K5" s="122" t="s">
        <v>322</v>
      </c>
      <c r="L5" s="184"/>
      <c r="M5" s="207"/>
      <c r="N5" s="124"/>
    </row>
    <row r="6" spans="1:14">
      <c r="A6" s="118"/>
      <c r="B6" s="125">
        <v>1</v>
      </c>
      <c r="C6" s="126" t="s">
        <v>74</v>
      </c>
      <c r="D6" s="126" t="s">
        <v>75</v>
      </c>
      <c r="E6" s="127" t="s">
        <v>76</v>
      </c>
      <c r="F6" s="127"/>
      <c r="G6" s="127"/>
      <c r="H6" s="127" t="s">
        <v>77</v>
      </c>
      <c r="I6" s="127"/>
      <c r="J6" s="127"/>
      <c r="K6" s="127" t="s">
        <v>78</v>
      </c>
      <c r="L6" s="127"/>
      <c r="M6" s="127"/>
      <c r="N6" s="124"/>
    </row>
    <row r="7" spans="1:14" ht="22.5">
      <c r="A7" s="118"/>
      <c r="B7" s="169" t="s">
        <v>187</v>
      </c>
      <c r="C7" s="189" t="s">
        <v>188</v>
      </c>
      <c r="D7" s="169"/>
      <c r="E7" s="150" t="str">
        <f>IF([1]Актив!E8="(","(","")</f>
        <v/>
      </c>
      <c r="F7" s="151">
        <f>Актив!F8</f>
        <v>0</v>
      </c>
      <c r="G7" s="152" t="str">
        <f>IF(E7="(",")","")</f>
        <v/>
      </c>
      <c r="H7" s="150" t="str">
        <f>IF([1]Актив!H8="(","(","")</f>
        <v/>
      </c>
      <c r="I7" s="151">
        <f>Актив!I8</f>
        <v>0</v>
      </c>
      <c r="J7" s="152" t="str">
        <f>IF(H7="(",")","")</f>
        <v/>
      </c>
      <c r="K7" s="150" t="str">
        <f>IF([1]Актив!K8="(","(","")</f>
        <v/>
      </c>
      <c r="L7" s="151">
        <f>Актив!L8</f>
        <v>0</v>
      </c>
      <c r="M7" s="190" t="str">
        <f>IF(K7="(",")","")</f>
        <v/>
      </c>
      <c r="N7" s="124"/>
    </row>
    <row r="8" spans="1:14">
      <c r="A8" s="118"/>
      <c r="B8" s="169" t="s">
        <v>81</v>
      </c>
      <c r="C8" s="191"/>
      <c r="D8" s="169" t="s">
        <v>189</v>
      </c>
      <c r="E8" s="141"/>
      <c r="F8" s="139"/>
      <c r="G8" s="140"/>
      <c r="H8" s="141"/>
      <c r="I8" s="139"/>
      <c r="J8" s="140"/>
      <c r="K8" s="141"/>
      <c r="L8" s="139"/>
      <c r="M8" s="192"/>
      <c r="N8" s="124"/>
    </row>
    <row r="9" spans="1:14">
      <c r="A9" s="118"/>
      <c r="B9" s="193"/>
      <c r="C9" s="194"/>
      <c r="D9" s="195"/>
      <c r="E9" s="195"/>
      <c r="F9" s="196"/>
      <c r="G9" s="196"/>
      <c r="H9" s="195"/>
      <c r="I9" s="196"/>
      <c r="J9" s="196"/>
      <c r="K9" s="196"/>
      <c r="L9" s="196"/>
      <c r="M9" s="197"/>
      <c r="N9" s="124"/>
    </row>
    <row r="10" spans="1:14" ht="22.5">
      <c r="A10" s="118"/>
      <c r="B10" s="169" t="s">
        <v>74</v>
      </c>
      <c r="C10" s="189" t="s">
        <v>190</v>
      </c>
      <c r="D10" s="169"/>
      <c r="E10" s="150" t="str">
        <f>IF([1]Актив!E9="(","(","")</f>
        <v/>
      </c>
      <c r="F10" s="151">
        <f>Актив!F9</f>
        <v>0</v>
      </c>
      <c r="G10" s="152" t="str">
        <f>IF(E10="(",")","")</f>
        <v/>
      </c>
      <c r="H10" s="150" t="str">
        <f>IF([1]Актив!H9="(","(","")</f>
        <v/>
      </c>
      <c r="I10" s="151">
        <f>Актив!I9</f>
        <v>0</v>
      </c>
      <c r="J10" s="152" t="str">
        <f>IF(H10="(",")","")</f>
        <v/>
      </c>
      <c r="K10" s="150" t="str">
        <f>IF([1]Актив!K9="(","(","")</f>
        <v/>
      </c>
      <c r="L10" s="151">
        <f>Актив!L9</f>
        <v>0</v>
      </c>
      <c r="M10" s="190" t="str">
        <f>IF(K10="(",")","")</f>
        <v/>
      </c>
      <c r="N10" s="124"/>
    </row>
    <row r="11" spans="1:14">
      <c r="A11" s="118"/>
      <c r="B11" s="169" t="s">
        <v>112</v>
      </c>
      <c r="C11" s="191"/>
      <c r="D11" s="169" t="s">
        <v>191</v>
      </c>
      <c r="E11" s="141"/>
      <c r="F11" s="139"/>
      <c r="G11" s="140"/>
      <c r="H11" s="141"/>
      <c r="I11" s="139"/>
      <c r="J11" s="140"/>
      <c r="K11" s="141"/>
      <c r="L11" s="139"/>
      <c r="M11" s="192"/>
      <c r="N11" s="124"/>
    </row>
    <row r="12" spans="1:14">
      <c r="A12" s="118"/>
      <c r="B12" s="193"/>
      <c r="C12" s="194"/>
      <c r="D12" s="195"/>
      <c r="E12" s="195"/>
      <c r="F12" s="196"/>
      <c r="G12" s="196"/>
      <c r="H12" s="195"/>
      <c r="I12" s="196"/>
      <c r="J12" s="196"/>
      <c r="K12" s="196"/>
      <c r="L12" s="196"/>
      <c r="M12" s="197"/>
      <c r="N12" s="124"/>
    </row>
    <row r="13" spans="1:14" ht="22.5">
      <c r="A13" s="118"/>
      <c r="B13" s="169" t="s">
        <v>75</v>
      </c>
      <c r="C13" s="198" t="str">
        <f>"Нематериальные поисковые активы (стр."&amp;[1]Актив!$G$16&amp;"), в том числе:"</f>
        <v>Нематериальные поисковые активы (стр.1130), в том числе:</v>
      </c>
      <c r="D13" s="169"/>
      <c r="E13" s="150" t="str">
        <f>IF([1]Актив!E$16="(","(","")</f>
        <v/>
      </c>
      <c r="F13" s="151">
        <f>Актив!F10</f>
        <v>0</v>
      </c>
      <c r="G13" s="152" t="str">
        <f>IF(E13="(",")","")</f>
        <v/>
      </c>
      <c r="H13" s="150" t="str">
        <f>IF([1]Актив!H$16="(","(","")</f>
        <v/>
      </c>
      <c r="I13" s="151">
        <f>Актив!I10</f>
        <v>0</v>
      </c>
      <c r="J13" s="152" t="str">
        <f>IF(H13="(",")","")</f>
        <v/>
      </c>
      <c r="K13" s="150" t="str">
        <f>IF([1]Актив!K$16="(","(","")</f>
        <v/>
      </c>
      <c r="L13" s="151">
        <f>Актив!L10</f>
        <v>0</v>
      </c>
      <c r="M13" s="190" t="str">
        <f>IF(K13="(",")","")</f>
        <v/>
      </c>
      <c r="N13" s="124"/>
    </row>
    <row r="14" spans="1:14">
      <c r="A14" s="118"/>
      <c r="B14" s="169" t="s">
        <v>168</v>
      </c>
      <c r="C14" s="191"/>
      <c r="D14" s="199" t="str">
        <f>[1]Актив!$G$16&amp;"1"</f>
        <v>11301</v>
      </c>
      <c r="E14" s="141"/>
      <c r="F14" s="139"/>
      <c r="G14" s="140"/>
      <c r="H14" s="141"/>
      <c r="I14" s="139"/>
      <c r="J14" s="140"/>
      <c r="K14" s="141"/>
      <c r="L14" s="139"/>
      <c r="M14" s="192"/>
      <c r="N14" s="124"/>
    </row>
    <row r="15" spans="1:14">
      <c r="A15" s="118"/>
      <c r="B15" s="193"/>
      <c r="C15" s="194"/>
      <c r="D15" s="200"/>
      <c r="E15" s="195"/>
      <c r="F15" s="196"/>
      <c r="G15" s="196"/>
      <c r="H15" s="195"/>
      <c r="I15" s="196"/>
      <c r="J15" s="196"/>
      <c r="K15" s="196"/>
      <c r="L15" s="196"/>
      <c r="M15" s="197"/>
      <c r="N15" s="124"/>
    </row>
    <row r="16" spans="1:14" ht="22.5">
      <c r="A16" s="118"/>
      <c r="B16" s="169" t="s">
        <v>76</v>
      </c>
      <c r="C16" s="198" t="str">
        <f>"Материальные поисковые активы (стр."&amp;[1]Актив!$G$17&amp;"), в том числе:"</f>
        <v>Материальные поисковые активы (стр.1140), в том числе:</v>
      </c>
      <c r="D16" s="199"/>
      <c r="E16" s="150" t="str">
        <f>IF([1]Актив!E$17="(","(","")</f>
        <v/>
      </c>
      <c r="F16" s="151">
        <f>Актив!F11</f>
        <v>0</v>
      </c>
      <c r="G16" s="152" t="str">
        <f>IF(E16="(",")","")</f>
        <v/>
      </c>
      <c r="H16" s="150" t="str">
        <f>IF([1]Актив!H$17="(","(","")</f>
        <v/>
      </c>
      <c r="I16" s="151">
        <f>Актив!I11</f>
        <v>0</v>
      </c>
      <c r="J16" s="152" t="str">
        <f>IF(H16="(",")","")</f>
        <v/>
      </c>
      <c r="K16" s="150" t="str">
        <f>IF([1]Актив!K$17="(","(","")</f>
        <v/>
      </c>
      <c r="L16" s="151">
        <f>Актив!L11</f>
        <v>0</v>
      </c>
      <c r="M16" s="190" t="str">
        <f>IF(K16="(",")","")</f>
        <v/>
      </c>
      <c r="N16" s="124"/>
    </row>
    <row r="17" spans="1:14">
      <c r="A17" s="118"/>
      <c r="B17" s="169" t="s">
        <v>192</v>
      </c>
      <c r="C17" s="191"/>
      <c r="D17" s="199" t="str">
        <f>[1]Актив!$G$17&amp;"1"</f>
        <v>11401</v>
      </c>
      <c r="E17" s="141"/>
      <c r="F17" s="139"/>
      <c r="G17" s="140"/>
      <c r="H17" s="141"/>
      <c r="I17" s="139"/>
      <c r="J17" s="140"/>
      <c r="K17" s="141"/>
      <c r="L17" s="139"/>
      <c r="M17" s="192"/>
      <c r="N17" s="124"/>
    </row>
    <row r="18" spans="1:14">
      <c r="A18" s="118"/>
      <c r="B18" s="193"/>
      <c r="C18" s="194"/>
      <c r="D18" s="200"/>
      <c r="E18" s="195"/>
      <c r="F18" s="196"/>
      <c r="G18" s="196"/>
      <c r="H18" s="195"/>
      <c r="I18" s="196"/>
      <c r="J18" s="196"/>
      <c r="K18" s="196"/>
      <c r="L18" s="196"/>
      <c r="M18" s="197"/>
      <c r="N18" s="124"/>
    </row>
    <row r="19" spans="1:14" ht="22.5">
      <c r="A19" s="118"/>
      <c r="B19" s="169" t="s">
        <v>77</v>
      </c>
      <c r="C19" s="198" t="str">
        <f>"Основные средства  (стр."&amp;[1]Актив!$G$18&amp;"), в том числе:"</f>
        <v>Основные средства  (стр.1150), в том числе:</v>
      </c>
      <c r="D19" s="199"/>
      <c r="E19" s="150" t="str">
        <f>IF([1]Актив!E12="(","(","")</f>
        <v/>
      </c>
      <c r="F19" s="151">
        <f>Актив!F12</f>
        <v>9279</v>
      </c>
      <c r="G19" s="152" t="str">
        <f>IF(E19="(",")","")</f>
        <v/>
      </c>
      <c r="H19" s="150" t="str">
        <f>IF([1]Актив!H12="(","(","")</f>
        <v/>
      </c>
      <c r="I19" s="151">
        <f>Актив!I12</f>
        <v>0</v>
      </c>
      <c r="J19" s="152" t="str">
        <f>IF(H19="(",")","")</f>
        <v/>
      </c>
      <c r="K19" s="150" t="str">
        <f>IF([1]Актив!K12="(","(","")</f>
        <v/>
      </c>
      <c r="L19" s="151">
        <f>Актив!L12</f>
        <v>0</v>
      </c>
      <c r="M19" s="190" t="str">
        <f>IF(K19="(",")","")</f>
        <v/>
      </c>
      <c r="N19" s="124"/>
    </row>
    <row r="20" spans="1:14">
      <c r="A20" s="118"/>
      <c r="B20" s="169" t="s">
        <v>193</v>
      </c>
      <c r="C20" s="191" t="s">
        <v>194</v>
      </c>
      <c r="D20" s="199" t="str">
        <f>[1]Актив!$G$18&amp;"1"</f>
        <v>11501</v>
      </c>
      <c r="E20" s="141"/>
      <c r="F20" s="139">
        <v>9279</v>
      </c>
      <c r="G20" s="140"/>
      <c r="H20" s="141"/>
      <c r="I20" s="139"/>
      <c r="J20" s="140"/>
      <c r="K20" s="141"/>
      <c r="L20" s="139"/>
      <c r="M20" s="192"/>
      <c r="N20" s="124"/>
    </row>
    <row r="21" spans="1:14">
      <c r="A21" s="118"/>
      <c r="B21" s="193"/>
      <c r="C21" s="194"/>
      <c r="D21" s="200"/>
      <c r="E21" s="195"/>
      <c r="F21" s="196"/>
      <c r="G21" s="196"/>
      <c r="H21" s="195"/>
      <c r="I21" s="196"/>
      <c r="J21" s="196"/>
      <c r="K21" s="196"/>
      <c r="L21" s="196"/>
      <c r="M21" s="197"/>
      <c r="N21" s="124"/>
    </row>
    <row r="22" spans="1:14" ht="22.5">
      <c r="A22" s="118"/>
      <c r="B22" s="169" t="s">
        <v>78</v>
      </c>
      <c r="C22" s="198" t="str">
        <f>"Доходные вложения (стр."&amp;[1]Актив!$G$19&amp;"), в том числе:"</f>
        <v>Доходные вложения (стр.1160), в том числе:</v>
      </c>
      <c r="D22" s="199"/>
      <c r="E22" s="150" t="str">
        <f>IF([1]Актив!E13="(","(","")</f>
        <v/>
      </c>
      <c r="F22" s="151">
        <f>Актив!F13</f>
        <v>0</v>
      </c>
      <c r="G22" s="152" t="str">
        <f>IF(E22="(",")","")</f>
        <v/>
      </c>
      <c r="H22" s="150" t="str">
        <f>IF([1]Актив!H13="(","(","")</f>
        <v/>
      </c>
      <c r="I22" s="151">
        <f>Актив!I13</f>
        <v>0</v>
      </c>
      <c r="J22" s="152" t="str">
        <f>IF(H22="(",")","")</f>
        <v/>
      </c>
      <c r="K22" s="150" t="str">
        <f>IF([1]Актив!K13="(","(","")</f>
        <v/>
      </c>
      <c r="L22" s="151">
        <f>Актив!L13</f>
        <v>0</v>
      </c>
      <c r="M22" s="190" t="str">
        <f>IF(K22="(",")","")</f>
        <v/>
      </c>
      <c r="N22" s="124"/>
    </row>
    <row r="23" spans="1:14">
      <c r="A23" s="118"/>
      <c r="B23" s="169" t="s">
        <v>195</v>
      </c>
      <c r="C23" s="191"/>
      <c r="D23" s="199" t="str">
        <f>[1]Актив!$G$19&amp;"1"</f>
        <v>11601</v>
      </c>
      <c r="E23" s="141"/>
      <c r="F23" s="139"/>
      <c r="G23" s="140"/>
      <c r="H23" s="141"/>
      <c r="I23" s="139"/>
      <c r="J23" s="140"/>
      <c r="K23" s="141"/>
      <c r="L23" s="139"/>
      <c r="M23" s="192"/>
      <c r="N23" s="124"/>
    </row>
    <row r="24" spans="1:14">
      <c r="A24" s="118"/>
      <c r="B24" s="193"/>
      <c r="C24" s="194"/>
      <c r="D24" s="200"/>
      <c r="E24" s="195"/>
      <c r="F24" s="196"/>
      <c r="G24" s="196"/>
      <c r="H24" s="195"/>
      <c r="I24" s="196"/>
      <c r="J24" s="196"/>
      <c r="K24" s="196"/>
      <c r="L24" s="196"/>
      <c r="M24" s="197"/>
      <c r="N24" s="124"/>
    </row>
    <row r="25" spans="1:14" ht="22.5">
      <c r="A25" s="118"/>
      <c r="B25" s="169" t="s">
        <v>79</v>
      </c>
      <c r="C25" s="198" t="str">
        <f>"Финансовые вложения (стр."&amp;[1]Актив!$G$20&amp;"), в том числе:"</f>
        <v>Финансовые вложения (стр.1170), в том числе:</v>
      </c>
      <c r="D25" s="199"/>
      <c r="E25" s="150" t="str">
        <f>IF([1]Актив!E14="(","(","")</f>
        <v/>
      </c>
      <c r="F25" s="151">
        <f>Актив!F14</f>
        <v>0</v>
      </c>
      <c r="G25" s="152" t="str">
        <f>IF(E25="(",")","")</f>
        <v/>
      </c>
      <c r="H25" s="150" t="str">
        <f>IF([1]Актив!H14="(","(","")</f>
        <v/>
      </c>
      <c r="I25" s="151">
        <f>Актив!I14</f>
        <v>0</v>
      </c>
      <c r="J25" s="152" t="str">
        <f>IF(H25="(",")","")</f>
        <v/>
      </c>
      <c r="K25" s="150" t="str">
        <f>IF([1]Актив!K14="(","(","")</f>
        <v/>
      </c>
      <c r="L25" s="151">
        <f>Актив!L14</f>
        <v>0</v>
      </c>
      <c r="M25" s="190" t="str">
        <f>IF(K25="(",")","")</f>
        <v/>
      </c>
      <c r="N25" s="124"/>
    </row>
    <row r="26" spans="1:14">
      <c r="A26" s="118"/>
      <c r="B26" s="169" t="s">
        <v>196</v>
      </c>
      <c r="C26" s="191"/>
      <c r="D26" s="199" t="str">
        <f>[1]Актив!$G$20&amp;"1"</f>
        <v>11701</v>
      </c>
      <c r="E26" s="141"/>
      <c r="F26" s="139"/>
      <c r="G26" s="140"/>
      <c r="H26" s="141"/>
      <c r="I26" s="139"/>
      <c r="J26" s="140"/>
      <c r="K26" s="141"/>
      <c r="L26" s="139"/>
      <c r="M26" s="192"/>
      <c r="N26" s="124"/>
    </row>
    <row r="27" spans="1:14">
      <c r="A27" s="118"/>
      <c r="B27" s="193"/>
      <c r="C27" s="194"/>
      <c r="D27" s="200"/>
      <c r="E27" s="195"/>
      <c r="F27" s="196"/>
      <c r="G27" s="196"/>
      <c r="H27" s="195"/>
      <c r="I27" s="196"/>
      <c r="J27" s="196"/>
      <c r="K27" s="196"/>
      <c r="L27" s="196"/>
      <c r="M27" s="197"/>
      <c r="N27" s="124"/>
    </row>
    <row r="28" spans="1:14" ht="22.5">
      <c r="A28" s="118"/>
      <c r="B28" s="169" t="s">
        <v>197</v>
      </c>
      <c r="C28" s="198" t="str">
        <f>"Отложенные налоговые активы (стр."&amp;[1]Актив!$G$21&amp;"), в том числе:"</f>
        <v>Отложенные налоговые активы (стр.1180), в том числе:</v>
      </c>
      <c r="D28" s="199"/>
      <c r="E28" s="150" t="str">
        <f>IF([1]Актив!E15="(","(","")</f>
        <v/>
      </c>
      <c r="F28" s="151">
        <f>-Актив!F15</f>
        <v>0</v>
      </c>
      <c r="G28" s="152" t="str">
        <f>IF(E28="(",")","")</f>
        <v/>
      </c>
      <c r="H28" s="150" t="str">
        <f>IF([1]Актив!H15="(","(","")</f>
        <v/>
      </c>
      <c r="I28" s="151">
        <f>-Актив!I15</f>
        <v>0</v>
      </c>
      <c r="J28" s="152" t="str">
        <f>IF(H28="(",")","")</f>
        <v/>
      </c>
      <c r="K28" s="150" t="str">
        <f>IF([1]Актив!K15="(","(","")</f>
        <v/>
      </c>
      <c r="L28" s="151">
        <f>-Актив!L15</f>
        <v>0</v>
      </c>
      <c r="M28" s="190" t="str">
        <f>IF(K28="(",")","")</f>
        <v/>
      </c>
      <c r="N28" s="124"/>
    </row>
    <row r="29" spans="1:14">
      <c r="A29" s="118"/>
      <c r="B29" s="169" t="s">
        <v>198</v>
      </c>
      <c r="C29" s="191"/>
      <c r="D29" s="199" t="str">
        <f>[1]Актив!$G$21&amp;"1"</f>
        <v>11801</v>
      </c>
      <c r="E29" s="141"/>
      <c r="F29" s="139"/>
      <c r="G29" s="140"/>
      <c r="H29" s="141"/>
      <c r="I29" s="139"/>
      <c r="J29" s="140"/>
      <c r="K29" s="141"/>
      <c r="L29" s="139"/>
      <c r="M29" s="192"/>
      <c r="N29" s="124"/>
    </row>
    <row r="30" spans="1:14">
      <c r="A30" s="118"/>
      <c r="B30" s="193"/>
      <c r="C30" s="194"/>
      <c r="D30" s="200"/>
      <c r="E30" s="195"/>
      <c r="F30" s="196"/>
      <c r="G30" s="196"/>
      <c r="H30" s="195"/>
      <c r="I30" s="196"/>
      <c r="J30" s="196"/>
      <c r="K30" s="196"/>
      <c r="L30" s="196"/>
      <c r="M30" s="197"/>
      <c r="N30" s="124"/>
    </row>
    <row r="31" spans="1:14" ht="22.5">
      <c r="A31" s="118"/>
      <c r="B31" s="169" t="s">
        <v>199</v>
      </c>
      <c r="C31" s="198" t="str">
        <f>"Вписываемые показатели (стр."&amp;IF([1]Актив!$G$21="1180","1185","1165")&amp;"), в том числе:"</f>
        <v>Вписываемые показатели (стр.1185), в том числе:</v>
      </c>
      <c r="D31" s="199"/>
      <c r="E31" s="150" t="str">
        <f ca="1">IF((SUMIF(OFFSET(SUM_1165_1,0,-1),"",SUM_1165_1)-SUMIF(OFFSET(SUM_1165_1,0,-1),"(",SUM_1165_1))&lt;0,"(","")</f>
        <v/>
      </c>
      <c r="F31" s="151">
        <v>0</v>
      </c>
      <c r="G31" s="152" t="str">
        <f ca="1">IF(E31="(",")","")</f>
        <v/>
      </c>
      <c r="H31" s="150" t="str">
        <f ca="1">IF((SUMIF(OFFSET(SUM_1165_2,0,-1),"",SUM_1165_2)-SUMIF(OFFSET(SUM_1165_2,0,-1),"(",SUM_1165_2))&lt;0,"(","")</f>
        <v/>
      </c>
      <c r="I31" s="151">
        <v>0</v>
      </c>
      <c r="J31" s="152" t="str">
        <f ca="1">IF(H31="(",")","")</f>
        <v/>
      </c>
      <c r="K31" s="150" t="str">
        <f ca="1">IF((SUMIF(OFFSET(SUM_1165_3,0,-1),"",SUM_1165_3)-SUMIF(OFFSET(SUM_1165_3,0,-1),"(",SUM_1165_3))&lt;0,"(","")</f>
        <v/>
      </c>
      <c r="L31" s="151">
        <v>0</v>
      </c>
      <c r="M31" s="190" t="str">
        <f ca="1">IF(K31="(",")","")</f>
        <v/>
      </c>
      <c r="N31" s="124"/>
    </row>
    <row r="32" spans="1:14">
      <c r="A32" s="118"/>
      <c r="B32" s="169" t="s">
        <v>200</v>
      </c>
      <c r="C32" s="191"/>
      <c r="D32" s="199" t="str">
        <f>IF([1]Актив!$G$21="1180","1185","1165")&amp;"1"</f>
        <v>11851</v>
      </c>
      <c r="E32" s="141"/>
      <c r="F32" s="139"/>
      <c r="G32" s="140"/>
      <c r="H32" s="141"/>
      <c r="I32" s="139"/>
      <c r="J32" s="140"/>
      <c r="K32" s="141"/>
      <c r="L32" s="139"/>
      <c r="M32" s="192"/>
      <c r="N32" s="124"/>
    </row>
    <row r="33" spans="1:14">
      <c r="A33" s="118"/>
      <c r="B33" s="193"/>
      <c r="C33" s="194"/>
      <c r="D33" s="200"/>
      <c r="E33" s="195"/>
      <c r="F33" s="196"/>
      <c r="G33" s="196"/>
      <c r="H33" s="195"/>
      <c r="I33" s="196"/>
      <c r="J33" s="196"/>
      <c r="K33" s="196"/>
      <c r="L33" s="196"/>
      <c r="M33" s="197"/>
      <c r="N33" s="124"/>
    </row>
    <row r="34" spans="1:14" ht="22.5">
      <c r="A34" s="118"/>
      <c r="B34" s="169" t="s">
        <v>201</v>
      </c>
      <c r="C34" s="198" t="str">
        <f>"Прочие внеоборотные активы (стр."&amp;[1]Актив!$G$22&amp;"), в том числе:"</f>
        <v>Прочие внеоборотные активы (стр.1190), в том числе:</v>
      </c>
      <c r="D34" s="199"/>
      <c r="E34" s="150" t="str">
        <f>IF([1]Актив!E16="(","(","")</f>
        <v/>
      </c>
      <c r="F34" s="151">
        <f>Актив!F16</f>
        <v>0</v>
      </c>
      <c r="G34" s="152" t="str">
        <f>IF(E34="(",")","")</f>
        <v/>
      </c>
      <c r="H34" s="150" t="str">
        <f>IF([1]Актив!H16="(","(","")</f>
        <v/>
      </c>
      <c r="I34" s="151">
        <f>Актив!I16</f>
        <v>0</v>
      </c>
      <c r="J34" s="152" t="str">
        <f>IF(H34="(",")","")</f>
        <v/>
      </c>
      <c r="K34" s="150" t="str">
        <f>IF([1]Актив!K16="(","(","")</f>
        <v/>
      </c>
      <c r="L34" s="151">
        <f>Актив!L16</f>
        <v>0</v>
      </c>
      <c r="M34" s="190" t="str">
        <f>IF(K34="(",")","")</f>
        <v/>
      </c>
      <c r="N34" s="124"/>
    </row>
    <row r="35" spans="1:14">
      <c r="A35" s="118"/>
      <c r="B35" s="169" t="s">
        <v>202</v>
      </c>
      <c r="C35" s="191"/>
      <c r="D35" s="199" t="str">
        <f>[1]Актив!$G$22&amp;"1"</f>
        <v>11901</v>
      </c>
      <c r="E35" s="141"/>
      <c r="F35" s="139"/>
      <c r="G35" s="140"/>
      <c r="H35" s="141"/>
      <c r="I35" s="139"/>
      <c r="J35" s="140"/>
      <c r="K35" s="141"/>
      <c r="L35" s="139"/>
      <c r="M35" s="192"/>
      <c r="N35" s="124"/>
    </row>
    <row r="36" spans="1:14">
      <c r="A36" s="118"/>
      <c r="B36" s="193"/>
      <c r="C36" s="194"/>
      <c r="D36" s="195"/>
      <c r="E36" s="195"/>
      <c r="F36" s="196"/>
      <c r="G36" s="196"/>
      <c r="H36" s="195"/>
      <c r="I36" s="196"/>
      <c r="J36" s="196"/>
      <c r="K36" s="196"/>
      <c r="L36" s="196"/>
      <c r="M36" s="197"/>
      <c r="N36" s="124"/>
    </row>
    <row r="37" spans="1:14">
      <c r="A37" s="118"/>
      <c r="B37" s="169" t="s">
        <v>203</v>
      </c>
      <c r="C37" s="189" t="s">
        <v>204</v>
      </c>
      <c r="D37" s="169"/>
      <c r="E37" s="150" t="str">
        <f>IF([1]Актив!E19="(","(","")</f>
        <v/>
      </c>
      <c r="F37" s="151">
        <f>Актив!F19</f>
        <v>321</v>
      </c>
      <c r="G37" s="152" t="str">
        <f>IF(E37="(",")","")</f>
        <v/>
      </c>
      <c r="H37" s="150" t="str">
        <f>IF([1]Актив!H19="(","(","")</f>
        <v/>
      </c>
      <c r="I37" s="151">
        <f>[1]Актив!I19</f>
        <v>0</v>
      </c>
      <c r="J37" s="152" t="str">
        <f>IF(H37="(",")","")</f>
        <v/>
      </c>
      <c r="K37" s="150" t="str">
        <f>IF([1]Актив!K19="(","(","")</f>
        <v/>
      </c>
      <c r="L37" s="151">
        <f>[1]Актив!L19</f>
        <v>0</v>
      </c>
      <c r="M37" s="190" t="str">
        <f>IF(K37="(",")","")</f>
        <v/>
      </c>
      <c r="N37" s="124"/>
    </row>
    <row r="38" spans="1:14">
      <c r="A38" s="118"/>
      <c r="B38" s="169" t="s">
        <v>205</v>
      </c>
      <c r="C38" s="191" t="s">
        <v>206</v>
      </c>
      <c r="D38" s="169" t="s">
        <v>207</v>
      </c>
      <c r="E38" s="141"/>
      <c r="F38" s="139">
        <v>321</v>
      </c>
      <c r="G38" s="140"/>
      <c r="H38" s="141"/>
      <c r="I38" s="139">
        <v>321</v>
      </c>
      <c r="J38" s="140"/>
      <c r="K38" s="141"/>
      <c r="L38" s="139">
        <v>321</v>
      </c>
      <c r="M38" s="192"/>
      <c r="N38" s="124"/>
    </row>
    <row r="39" spans="1:14">
      <c r="A39" s="118"/>
      <c r="B39" s="193"/>
      <c r="C39" s="194"/>
      <c r="D39" s="195"/>
      <c r="E39" s="195"/>
      <c r="F39" s="196"/>
      <c r="G39" s="196"/>
      <c r="H39" s="195"/>
      <c r="I39" s="196"/>
      <c r="J39" s="196"/>
      <c r="K39" s="196"/>
      <c r="L39" s="196"/>
      <c r="M39" s="197"/>
      <c r="N39" s="124"/>
    </row>
    <row r="40" spans="1:14" ht="33.75">
      <c r="A40" s="118"/>
      <c r="B40" s="169" t="s">
        <v>208</v>
      </c>
      <c r="C40" s="189" t="s">
        <v>209</v>
      </c>
      <c r="D40" s="169"/>
      <c r="E40" s="150" t="str">
        <f>IF([1]Актив!E20="(","(","")</f>
        <v/>
      </c>
      <c r="F40" s="151">
        <f>Актив!F20</f>
        <v>0</v>
      </c>
      <c r="G40" s="152" t="str">
        <f>IF(E40="(",")","")</f>
        <v/>
      </c>
      <c r="H40" s="150" t="str">
        <f>IF([1]Актив!H20="(","(","")</f>
        <v/>
      </c>
      <c r="I40" s="151">
        <f>Актив!I20</f>
        <v>0</v>
      </c>
      <c r="J40" s="152" t="str">
        <f>IF(H40="(",")","")</f>
        <v/>
      </c>
      <c r="K40" s="150" t="str">
        <f>IF([1]Актив!K20="(","(","")</f>
        <v/>
      </c>
      <c r="L40" s="151">
        <f>Актив!L20</f>
        <v>0</v>
      </c>
      <c r="M40" s="190" t="str">
        <f>IF(K40="(",")","")</f>
        <v/>
      </c>
      <c r="N40" s="124"/>
    </row>
    <row r="41" spans="1:14">
      <c r="A41" s="118"/>
      <c r="B41" s="169" t="s">
        <v>210</v>
      </c>
      <c r="C41" s="191"/>
      <c r="D41" s="169" t="s">
        <v>211</v>
      </c>
      <c r="E41" s="141"/>
      <c r="F41" s="139"/>
      <c r="G41" s="140"/>
      <c r="H41" s="141"/>
      <c r="I41" s="139"/>
      <c r="J41" s="140"/>
      <c r="K41" s="141"/>
      <c r="L41" s="139"/>
      <c r="M41" s="192"/>
      <c r="N41" s="124"/>
    </row>
    <row r="42" spans="1:14">
      <c r="A42" s="118"/>
      <c r="B42" s="193"/>
      <c r="C42" s="194"/>
      <c r="D42" s="195"/>
      <c r="E42" s="195"/>
      <c r="F42" s="196"/>
      <c r="G42" s="196"/>
      <c r="H42" s="195"/>
      <c r="I42" s="196"/>
      <c r="J42" s="196"/>
      <c r="K42" s="196"/>
      <c r="L42" s="196"/>
      <c r="M42" s="197"/>
      <c r="N42" s="124"/>
    </row>
    <row r="43" spans="1:14" ht="22.5">
      <c r="A43" s="118"/>
      <c r="B43" s="169" t="s">
        <v>212</v>
      </c>
      <c r="C43" s="189" t="s">
        <v>213</v>
      </c>
      <c r="D43" s="169"/>
      <c r="E43" s="150" t="str">
        <f>IF([1]Актив!E21="(","(","")</f>
        <v/>
      </c>
      <c r="F43" s="151">
        <f>Актив!F21</f>
        <v>11849</v>
      </c>
      <c r="G43" s="152" t="str">
        <f>IF(E43="(",")","")</f>
        <v/>
      </c>
      <c r="H43" s="150" t="str">
        <f>IF([1]Актив!H21="(","(","")</f>
        <v/>
      </c>
      <c r="I43" s="151">
        <f>Актив!I21</f>
        <v>0</v>
      </c>
      <c r="J43" s="152" t="str">
        <f>IF(H43="(",")","")</f>
        <v/>
      </c>
      <c r="K43" s="150" t="str">
        <f>IF([1]Актив!K21="(","(","")</f>
        <v/>
      </c>
      <c r="L43" s="151">
        <f>Актив!L21</f>
        <v>0</v>
      </c>
      <c r="M43" s="190" t="str">
        <f>IF(K43="(",")","")</f>
        <v/>
      </c>
      <c r="N43" s="124"/>
    </row>
    <row r="44" spans="1:14">
      <c r="A44" s="118"/>
      <c r="B44" s="169" t="s">
        <v>214</v>
      </c>
      <c r="C44" s="191" t="s">
        <v>215</v>
      </c>
      <c r="D44" s="169" t="s">
        <v>216</v>
      </c>
      <c r="E44" s="141"/>
      <c r="F44" s="139">
        <v>28</v>
      </c>
      <c r="G44" s="140"/>
      <c r="H44" s="141"/>
      <c r="I44" s="139"/>
      <c r="J44" s="140"/>
      <c r="K44" s="141"/>
      <c r="L44" s="139"/>
      <c r="M44" s="192"/>
      <c r="N44" s="124"/>
    </row>
    <row r="45" spans="1:14">
      <c r="A45" s="118"/>
      <c r="B45" s="169" t="s">
        <v>217</v>
      </c>
      <c r="C45" s="191" t="s">
        <v>218</v>
      </c>
      <c r="D45" s="169" t="s">
        <v>219</v>
      </c>
      <c r="E45" s="141"/>
      <c r="F45" s="139">
        <v>11821</v>
      </c>
      <c r="G45" s="140"/>
      <c r="H45" s="141"/>
      <c r="I45" s="139"/>
      <c r="J45" s="140"/>
      <c r="K45" s="141"/>
      <c r="L45" s="139"/>
      <c r="M45" s="192"/>
      <c r="N45" s="124"/>
    </row>
    <row r="46" spans="1:14">
      <c r="A46" s="118"/>
      <c r="B46" s="193"/>
      <c r="C46" s="194"/>
      <c r="D46" s="195"/>
      <c r="E46" s="195"/>
      <c r="F46" s="196"/>
      <c r="G46" s="196"/>
      <c r="H46" s="195"/>
      <c r="I46" s="196"/>
      <c r="J46" s="196"/>
      <c r="K46" s="196"/>
      <c r="L46" s="196"/>
      <c r="M46" s="197"/>
      <c r="N46" s="124"/>
    </row>
    <row r="47" spans="1:14" ht="33.75">
      <c r="A47" s="118"/>
      <c r="B47" s="169" t="s">
        <v>34</v>
      </c>
      <c r="C47" s="189" t="s">
        <v>220</v>
      </c>
      <c r="D47" s="169"/>
      <c r="E47" s="150" t="str">
        <f>IF([1]Актив!E22="(","(","")</f>
        <v/>
      </c>
      <c r="F47" s="151">
        <f>Актив!F22</f>
        <v>0</v>
      </c>
      <c r="G47" s="152" t="str">
        <f>IF(E47="(",")","")</f>
        <v/>
      </c>
      <c r="H47" s="150" t="str">
        <f>IF([1]Актив!H22="(","(","")</f>
        <v/>
      </c>
      <c r="I47" s="151">
        <f>Актив!I22</f>
        <v>0</v>
      </c>
      <c r="J47" s="152" t="str">
        <f>IF(H47="(",")","")</f>
        <v/>
      </c>
      <c r="K47" s="150" t="str">
        <f>IF([1]Актив!K22="(","(","")</f>
        <v/>
      </c>
      <c r="L47" s="151">
        <f>Актив!L22</f>
        <v>0</v>
      </c>
      <c r="M47" s="190" t="str">
        <f>IF(K47="(",")","")</f>
        <v/>
      </c>
      <c r="N47" s="124"/>
    </row>
    <row r="48" spans="1:14">
      <c r="A48" s="118"/>
      <c r="B48" s="169" t="s">
        <v>221</v>
      </c>
      <c r="C48" s="191"/>
      <c r="D48" s="169" t="s">
        <v>222</v>
      </c>
      <c r="E48" s="141"/>
      <c r="F48" s="139"/>
      <c r="G48" s="140"/>
      <c r="H48" s="141"/>
      <c r="I48" s="139"/>
      <c r="J48" s="140"/>
      <c r="K48" s="141"/>
      <c r="L48" s="139"/>
      <c r="M48" s="192"/>
      <c r="N48" s="124"/>
    </row>
    <row r="49" spans="1:14">
      <c r="A49" s="118"/>
      <c r="B49" s="193"/>
      <c r="C49" s="194"/>
      <c r="D49" s="195"/>
      <c r="E49" s="195"/>
      <c r="F49" s="196"/>
      <c r="G49" s="196"/>
      <c r="H49" s="195"/>
      <c r="I49" s="196"/>
      <c r="J49" s="196"/>
      <c r="K49" s="196"/>
      <c r="L49" s="196"/>
      <c r="M49" s="197"/>
      <c r="N49" s="124"/>
    </row>
    <row r="50" spans="1:14" ht="22.5">
      <c r="A50" s="118"/>
      <c r="B50" s="169" t="s">
        <v>223</v>
      </c>
      <c r="C50" s="189" t="s">
        <v>224</v>
      </c>
      <c r="D50" s="169"/>
      <c r="E50" s="150" t="str">
        <f>IF([1]Актив!E23="(","(","")</f>
        <v/>
      </c>
      <c r="F50" s="151">
        <f>Актив!F23</f>
        <v>365</v>
      </c>
      <c r="G50" s="152" t="str">
        <f>IF(E50="(",")","")</f>
        <v/>
      </c>
      <c r="H50" s="150" t="str">
        <f ca="1">IF([1]Актив!H23="(","(","")</f>
        <v/>
      </c>
      <c r="I50" s="151">
        <f>Актив!I23</f>
        <v>0</v>
      </c>
      <c r="J50" s="152" t="str">
        <f ca="1">IF(H50="(",")","")</f>
        <v/>
      </c>
      <c r="K50" s="150" t="str">
        <f ca="1">IF([1]Актив!K23="(","(","")</f>
        <v/>
      </c>
      <c r="L50" s="151">
        <f>Актив!L23</f>
        <v>0</v>
      </c>
      <c r="M50" s="190" t="str">
        <f ca="1">IF(K50="(",")","")</f>
        <v/>
      </c>
      <c r="N50" s="124"/>
    </row>
    <row r="51" spans="1:14">
      <c r="A51" s="118"/>
      <c r="B51" s="169" t="s">
        <v>225</v>
      </c>
      <c r="C51" s="191" t="s">
        <v>226</v>
      </c>
      <c r="D51" s="169" t="s">
        <v>227</v>
      </c>
      <c r="E51" s="141"/>
      <c r="F51" s="139">
        <v>4</v>
      </c>
      <c r="G51" s="140"/>
      <c r="H51" s="141"/>
      <c r="I51" s="139"/>
      <c r="J51" s="140"/>
      <c r="K51" s="141"/>
      <c r="L51" s="139"/>
      <c r="M51" s="192"/>
      <c r="N51" s="124"/>
    </row>
    <row r="52" spans="1:14">
      <c r="A52" s="118"/>
      <c r="B52" s="169" t="s">
        <v>228</v>
      </c>
      <c r="C52" s="191" t="s">
        <v>229</v>
      </c>
      <c r="D52" s="169" t="s">
        <v>230</v>
      </c>
      <c r="E52" s="141"/>
      <c r="F52" s="139">
        <v>361</v>
      </c>
      <c r="G52" s="140"/>
      <c r="H52" s="141"/>
      <c r="I52" s="139"/>
      <c r="J52" s="140"/>
      <c r="K52" s="141"/>
      <c r="L52" s="139"/>
      <c r="M52" s="192"/>
      <c r="N52" s="124"/>
    </row>
    <row r="53" spans="1:14">
      <c r="A53" s="118"/>
      <c r="B53" s="193"/>
      <c r="C53" s="194"/>
      <c r="D53" s="195"/>
      <c r="E53" s="195"/>
      <c r="F53" s="196"/>
      <c r="G53" s="196"/>
      <c r="H53" s="195"/>
      <c r="I53" s="196"/>
      <c r="J53" s="196"/>
      <c r="K53" s="196"/>
      <c r="L53" s="196"/>
      <c r="M53" s="197"/>
      <c r="N53" s="124"/>
    </row>
    <row r="54" spans="1:14" ht="22.5">
      <c r="A54" s="118"/>
      <c r="B54" s="169" t="s">
        <v>231</v>
      </c>
      <c r="C54" s="198" t="s">
        <v>232</v>
      </c>
      <c r="D54" s="199"/>
      <c r="E54" s="150" t="str">
        <f ca="1">IF((SUMIF(OFFSET(SUM_1255_1,0,-1),"",SUM_1255_1)-SUMIF(OFFSET(SUM_1255_1,0,-1),"(",SUM_1255_1))&lt;0,"(","")</f>
        <v/>
      </c>
      <c r="F54" s="151">
        <v>0</v>
      </c>
      <c r="G54" s="152" t="str">
        <f ca="1">IF(E54="(",")","")</f>
        <v/>
      </c>
      <c r="H54" s="150" t="str">
        <f ca="1">IF((SUMIF(OFFSET(SUM_1255_2,0,-1),"",SUM_1255_2)-SUMIF(OFFSET(SUM_1255_2,0,-1),"(",SUM_1255_2))&lt;0,"(","")</f>
        <v/>
      </c>
      <c r="I54" s="151">
        <v>0</v>
      </c>
      <c r="J54" s="152" t="str">
        <f ca="1">IF(H54="(",")","")</f>
        <v/>
      </c>
      <c r="K54" s="150" t="str">
        <f ca="1">IF((SUMIF(OFFSET(SUM_1255_3,0,-1),"",SUM_1255_3)-SUMIF(OFFSET(SUM_1255_3,0,-1),"(",SUM_1255_3))&lt;0,"(","")</f>
        <v/>
      </c>
      <c r="L54" s="151">
        <v>0</v>
      </c>
      <c r="M54" s="190" t="str">
        <f ca="1">IF(K54="(",")","")</f>
        <v/>
      </c>
      <c r="N54" s="124"/>
    </row>
    <row r="55" spans="1:14">
      <c r="A55" s="118"/>
      <c r="B55" s="169" t="s">
        <v>233</v>
      </c>
      <c r="C55" s="191"/>
      <c r="D55" s="199">
        <v>12551</v>
      </c>
      <c r="E55" s="141"/>
      <c r="F55" s="139"/>
      <c r="G55" s="140"/>
      <c r="H55" s="141"/>
      <c r="I55" s="139"/>
      <c r="J55" s="140"/>
      <c r="K55" s="141"/>
      <c r="L55" s="139"/>
      <c r="M55" s="192"/>
      <c r="N55" s="124"/>
    </row>
    <row r="56" spans="1:14">
      <c r="A56" s="118"/>
      <c r="B56" s="193"/>
      <c r="C56" s="194"/>
      <c r="D56" s="200"/>
      <c r="E56" s="195"/>
      <c r="F56" s="196"/>
      <c r="G56" s="196"/>
      <c r="H56" s="195"/>
      <c r="I56" s="196"/>
      <c r="J56" s="196"/>
      <c r="K56" s="196"/>
      <c r="L56" s="196"/>
      <c r="M56" s="197"/>
      <c r="N56" s="124"/>
    </row>
    <row r="57" spans="1:14" ht="22.5">
      <c r="A57" s="118"/>
      <c r="B57" s="169" t="s">
        <v>234</v>
      </c>
      <c r="C57" s="189" t="s">
        <v>235</v>
      </c>
      <c r="D57" s="169"/>
      <c r="E57" s="150" t="str">
        <f>IF([1]Актив!E24="(","(","")</f>
        <v/>
      </c>
      <c r="F57" s="151">
        <f>Актив!F24</f>
        <v>0</v>
      </c>
      <c r="G57" s="152" t="str">
        <f>IF(E57="(",")","")</f>
        <v/>
      </c>
      <c r="H57" s="150" t="str">
        <f>IF([1]Актив!H24="(","(","")</f>
        <v/>
      </c>
      <c r="I57" s="151">
        <f>Актив!I24</f>
        <v>0</v>
      </c>
      <c r="J57" s="152" t="str">
        <f>IF(H57="(",")","")</f>
        <v/>
      </c>
      <c r="K57" s="150" t="str">
        <f>IF([1]Актив!K24="(","(","")</f>
        <v/>
      </c>
      <c r="L57" s="151">
        <f>Актив!L24</f>
        <v>0</v>
      </c>
      <c r="M57" s="190" t="str">
        <f>IF(K57="(",")","")</f>
        <v/>
      </c>
      <c r="N57" s="124"/>
    </row>
    <row r="58" spans="1:14">
      <c r="A58" s="118"/>
      <c r="B58" s="169" t="s">
        <v>236</v>
      </c>
      <c r="C58" s="191"/>
      <c r="D58" s="169" t="s">
        <v>237</v>
      </c>
      <c r="E58" s="141"/>
      <c r="F58" s="139"/>
      <c r="G58" s="140"/>
      <c r="H58" s="141"/>
      <c r="I58" s="139"/>
      <c r="J58" s="140"/>
      <c r="K58" s="141"/>
      <c r="L58" s="139"/>
      <c r="M58" s="192"/>
      <c r="N58" s="124"/>
    </row>
    <row r="59" spans="1:14">
      <c r="A59" s="118"/>
      <c r="B59" s="193"/>
      <c r="C59" s="194"/>
      <c r="D59" s="195"/>
      <c r="E59" s="195"/>
      <c r="F59" s="196"/>
      <c r="G59" s="196"/>
      <c r="H59" s="195"/>
      <c r="I59" s="196"/>
      <c r="J59" s="196"/>
      <c r="K59" s="196"/>
      <c r="L59" s="196"/>
      <c r="M59" s="197"/>
      <c r="N59" s="124"/>
    </row>
    <row r="60" spans="1:14" ht="33.75">
      <c r="A60" s="118"/>
      <c r="B60" s="169" t="s">
        <v>238</v>
      </c>
      <c r="C60" s="189" t="s">
        <v>239</v>
      </c>
      <c r="D60" s="169"/>
      <c r="E60" s="150" t="str">
        <f>IF([1]Пассив!E8="(","(","")</f>
        <v/>
      </c>
      <c r="F60" s="151">
        <f>Пассив!F8</f>
        <v>0</v>
      </c>
      <c r="G60" s="152" t="str">
        <f>IF(E60="(",")","")</f>
        <v/>
      </c>
      <c r="H60" s="150" t="str">
        <f>IF([1]Пассив!H8="(","(","")</f>
        <v/>
      </c>
      <c r="I60" s="151">
        <f>Пассив!I8</f>
        <v>0</v>
      </c>
      <c r="J60" s="152" t="str">
        <f>IF(H60="(",")","")</f>
        <v/>
      </c>
      <c r="K60" s="150" t="str">
        <f>IF([1]Пассив!K8="(","(","")</f>
        <v/>
      </c>
      <c r="L60" s="151">
        <f>Пассив!L8</f>
        <v>0</v>
      </c>
      <c r="M60" s="190" t="str">
        <f>IF(K60="(",")","")</f>
        <v/>
      </c>
      <c r="N60" s="124"/>
    </row>
    <row r="61" spans="1:14">
      <c r="A61" s="118"/>
      <c r="B61" s="169" t="s">
        <v>240</v>
      </c>
      <c r="C61" s="191"/>
      <c r="D61" s="169" t="s">
        <v>241</v>
      </c>
      <c r="E61" s="141"/>
      <c r="F61" s="139"/>
      <c r="G61" s="140"/>
      <c r="H61" s="141"/>
      <c r="I61" s="139"/>
      <c r="J61" s="140"/>
      <c r="K61" s="141"/>
      <c r="L61" s="139"/>
      <c r="M61" s="192"/>
      <c r="N61" s="124"/>
    </row>
    <row r="62" spans="1:14">
      <c r="A62" s="118"/>
      <c r="B62" s="193"/>
      <c r="C62" s="194"/>
      <c r="D62" s="195"/>
      <c r="E62" s="195"/>
      <c r="F62" s="196"/>
      <c r="G62" s="196"/>
      <c r="H62" s="195"/>
      <c r="I62" s="196"/>
      <c r="J62" s="196"/>
      <c r="K62" s="196"/>
      <c r="L62" s="196"/>
      <c r="M62" s="197"/>
      <c r="N62" s="124"/>
    </row>
    <row r="63" spans="1:14" ht="22.5">
      <c r="A63" s="118"/>
      <c r="B63" s="169" t="s">
        <v>242</v>
      </c>
      <c r="C63" s="189" t="s">
        <v>243</v>
      </c>
      <c r="D63" s="169"/>
      <c r="E63" s="150" t="str">
        <f>IF([1]Пассив!E9="(","(","")</f>
        <v/>
      </c>
      <c r="F63" s="151">
        <f>Пассив!F9</f>
        <v>0</v>
      </c>
      <c r="G63" s="152" t="str">
        <f>IF(E63="(",")","")</f>
        <v/>
      </c>
      <c r="H63" s="150" t="str">
        <f>IF([1]Пассив!H9="(","(","")</f>
        <v/>
      </c>
      <c r="I63" s="151">
        <f>Пассив!I9</f>
        <v>0</v>
      </c>
      <c r="J63" s="152" t="str">
        <f>IF(H63="(",")","")</f>
        <v/>
      </c>
      <c r="K63" s="150" t="str">
        <f>IF([1]Пассив!K9="(","(","")</f>
        <v/>
      </c>
      <c r="L63" s="151">
        <f>Пассив!L9</f>
        <v>0</v>
      </c>
      <c r="M63" s="190" t="str">
        <f>IF(K63="(",")","")</f>
        <v/>
      </c>
      <c r="N63" s="124"/>
    </row>
    <row r="64" spans="1:14">
      <c r="A64" s="118"/>
      <c r="B64" s="169" t="s">
        <v>244</v>
      </c>
      <c r="C64" s="191"/>
      <c r="D64" s="169" t="s">
        <v>245</v>
      </c>
      <c r="E64" s="176" t="s">
        <v>144</v>
      </c>
      <c r="F64" s="139"/>
      <c r="G64" s="140" t="s">
        <v>145</v>
      </c>
      <c r="H64" s="176" t="s">
        <v>144</v>
      </c>
      <c r="I64" s="139"/>
      <c r="J64" s="140" t="s">
        <v>145</v>
      </c>
      <c r="K64" s="176" t="s">
        <v>144</v>
      </c>
      <c r="L64" s="139"/>
      <c r="M64" s="192" t="s">
        <v>145</v>
      </c>
      <c r="N64" s="124"/>
    </row>
    <row r="65" spans="1:14">
      <c r="A65" s="118"/>
      <c r="B65" s="193"/>
      <c r="C65" s="194"/>
      <c r="D65" s="195"/>
      <c r="E65" s="195"/>
      <c r="F65" s="196"/>
      <c r="G65" s="196"/>
      <c r="H65" s="195"/>
      <c r="I65" s="196"/>
      <c r="J65" s="196"/>
      <c r="K65" s="196"/>
      <c r="L65" s="196"/>
      <c r="M65" s="197"/>
      <c r="N65" s="124"/>
    </row>
    <row r="66" spans="1:14">
      <c r="A66" s="118"/>
      <c r="B66" s="169" t="s">
        <v>246</v>
      </c>
      <c r="C66" s="189" t="s">
        <v>247</v>
      </c>
      <c r="D66" s="169"/>
      <c r="E66" s="150" t="str">
        <f ca="1">IF((SUMIF(OFFSET(SUM_1320_1,0,-1),"",SUM_1320_1)-SUMIF(OFFSET(SUM_1320_1,0,-1),"(",SUM_1320_1))&lt;0,"(","")</f>
        <v/>
      </c>
      <c r="F66" s="151">
        <v>0</v>
      </c>
      <c r="G66" s="152" t="str">
        <f ca="1">IF(E66="(",")","")</f>
        <v/>
      </c>
      <c r="H66" s="150" t="str">
        <f ca="1">IF((SUMIF(OFFSET(SUM_1320_2,0,-1),"",SUM_1320_2)-SUMIF(OFFSET(SUM_1320_2,0,-1),"(",SUM_1320_2))&lt;0,"(","")</f>
        <v/>
      </c>
      <c r="I66" s="151">
        <v>0</v>
      </c>
      <c r="J66" s="152" t="str">
        <f ca="1">IF(H66="(",")","")</f>
        <v/>
      </c>
      <c r="K66" s="150" t="str">
        <f ca="1">IF((SUMIF(OFFSET(SUM_1320_3,0,-1),"",SUM_1320_3)-SUMIF(OFFSET(SUM_1320_3,0,-1),"(",SUM_1320_3))&lt;0,"(","")</f>
        <v/>
      </c>
      <c r="L66" s="151">
        <v>0</v>
      </c>
      <c r="M66" s="190" t="str">
        <f ca="1">IF(K66="(",")","")</f>
        <v/>
      </c>
      <c r="N66" s="124"/>
    </row>
    <row r="67" spans="1:14">
      <c r="A67" s="118"/>
      <c r="B67" s="169" t="s">
        <v>248</v>
      </c>
      <c r="C67" s="191"/>
      <c r="D67" s="169" t="s">
        <v>245</v>
      </c>
      <c r="E67" s="141"/>
      <c r="F67" s="139"/>
      <c r="G67" s="140"/>
      <c r="H67" s="141"/>
      <c r="I67" s="139"/>
      <c r="J67" s="140"/>
      <c r="K67" s="141"/>
      <c r="L67" s="139"/>
      <c r="M67" s="192"/>
      <c r="N67" s="124"/>
    </row>
    <row r="68" spans="1:14">
      <c r="A68" s="118"/>
      <c r="B68" s="193"/>
      <c r="C68" s="194"/>
      <c r="D68" s="195"/>
      <c r="E68" s="195"/>
      <c r="F68" s="196"/>
      <c r="G68" s="196"/>
      <c r="H68" s="195"/>
      <c r="I68" s="196"/>
      <c r="J68" s="196"/>
      <c r="K68" s="196"/>
      <c r="L68" s="196"/>
      <c r="M68" s="197"/>
      <c r="N68" s="124"/>
    </row>
    <row r="69" spans="1:14" ht="22.5">
      <c r="A69" s="118"/>
      <c r="B69" s="169" t="s">
        <v>249</v>
      </c>
      <c r="C69" s="189" t="s">
        <v>250</v>
      </c>
      <c r="D69" s="169"/>
      <c r="E69" s="150" t="str">
        <f>IF([1]Пассив!E10="(","(","")</f>
        <v/>
      </c>
      <c r="F69" s="151">
        <f>Пассив!F10</f>
        <v>0</v>
      </c>
      <c r="G69" s="152" t="str">
        <f>IF(E69="(",")","")</f>
        <v/>
      </c>
      <c r="H69" s="150" t="str">
        <f>IF([1]Пассив!H10="(","(","")</f>
        <v/>
      </c>
      <c r="I69" s="151">
        <f>Пассив!I10</f>
        <v>0</v>
      </c>
      <c r="J69" s="152" t="str">
        <f>IF(H69="(",")","")</f>
        <v/>
      </c>
      <c r="K69" s="150" t="str">
        <f>IF([1]Пассив!K10="(","(","")</f>
        <v/>
      </c>
      <c r="L69" s="151">
        <f>Пассив!L10</f>
        <v>0</v>
      </c>
      <c r="M69" s="190" t="str">
        <f>IF(K69="(",")","")</f>
        <v/>
      </c>
      <c r="N69" s="124"/>
    </row>
    <row r="70" spans="1:14">
      <c r="A70" s="118"/>
      <c r="B70" s="169" t="s">
        <v>251</v>
      </c>
      <c r="C70" s="191"/>
      <c r="D70" s="169" t="s">
        <v>252</v>
      </c>
      <c r="E70" s="141"/>
      <c r="F70" s="139"/>
      <c r="G70" s="140"/>
      <c r="H70" s="141"/>
      <c r="I70" s="139"/>
      <c r="J70" s="140"/>
      <c r="K70" s="141"/>
      <c r="L70" s="139"/>
      <c r="M70" s="192"/>
      <c r="N70" s="124"/>
    </row>
    <row r="71" spans="1:14">
      <c r="A71" s="118"/>
      <c r="B71" s="193"/>
      <c r="C71" s="194"/>
      <c r="D71" s="195"/>
      <c r="E71" s="195"/>
      <c r="F71" s="196"/>
      <c r="G71" s="196"/>
      <c r="H71" s="195"/>
      <c r="I71" s="196"/>
      <c r="J71" s="196"/>
      <c r="K71" s="196"/>
      <c r="L71" s="196"/>
      <c r="M71" s="197"/>
      <c r="N71" s="124"/>
    </row>
    <row r="72" spans="1:14" ht="33.75">
      <c r="A72" s="118"/>
      <c r="B72" s="169" t="s">
        <v>253</v>
      </c>
      <c r="C72" s="189" t="s">
        <v>254</v>
      </c>
      <c r="D72" s="169"/>
      <c r="E72" s="150" t="str">
        <f>IF([1]Пассив!E11="(","(","")</f>
        <v/>
      </c>
      <c r="F72" s="151">
        <f>Пассив!F11</f>
        <v>0</v>
      </c>
      <c r="G72" s="152" t="str">
        <f>IF(E72="(",")","")</f>
        <v/>
      </c>
      <c r="H72" s="150" t="str">
        <f>IF([1]Пассив!H11="(","(","")</f>
        <v/>
      </c>
      <c r="I72" s="151">
        <f>Пассив!I11</f>
        <v>0</v>
      </c>
      <c r="J72" s="152" t="str">
        <f>IF(H72="(",")","")</f>
        <v/>
      </c>
      <c r="K72" s="150" t="str">
        <f>IF([1]Пассив!K11="(","(","")</f>
        <v/>
      </c>
      <c r="L72" s="151">
        <f>Пассив!L11</f>
        <v>0</v>
      </c>
      <c r="M72" s="190" t="str">
        <f>IF(K72="(",")","")</f>
        <v/>
      </c>
      <c r="N72" s="124"/>
    </row>
    <row r="73" spans="1:14">
      <c r="A73" s="118"/>
      <c r="B73" s="169" t="s">
        <v>255</v>
      </c>
      <c r="C73" s="191"/>
      <c r="D73" s="169" t="s">
        <v>256</v>
      </c>
      <c r="E73" s="141"/>
      <c r="F73" s="139"/>
      <c r="G73" s="140"/>
      <c r="H73" s="141"/>
      <c r="I73" s="139"/>
      <c r="J73" s="140"/>
      <c r="K73" s="141"/>
      <c r="L73" s="139"/>
      <c r="M73" s="192"/>
      <c r="N73" s="124"/>
    </row>
    <row r="74" spans="1:14">
      <c r="A74" s="118"/>
      <c r="B74" s="193"/>
      <c r="C74" s="194"/>
      <c r="D74" s="195"/>
      <c r="E74" s="195"/>
      <c r="F74" s="196"/>
      <c r="G74" s="196"/>
      <c r="H74" s="195"/>
      <c r="I74" s="196"/>
      <c r="J74" s="196"/>
      <c r="K74" s="196"/>
      <c r="L74" s="196"/>
      <c r="M74" s="197"/>
      <c r="N74" s="124"/>
    </row>
    <row r="75" spans="1:14" ht="33.75">
      <c r="A75" s="118"/>
      <c r="B75" s="169" t="s">
        <v>257</v>
      </c>
      <c r="C75" s="189" t="s">
        <v>258</v>
      </c>
      <c r="D75" s="169"/>
      <c r="E75" s="150" t="str">
        <f>IF([1]Пассив!E12="(","(","")</f>
        <v/>
      </c>
      <c r="F75" s="151">
        <f>Пассив!F12</f>
        <v>0</v>
      </c>
      <c r="G75" s="152" t="str">
        <f>IF(E75="(",")","")</f>
        <v/>
      </c>
      <c r="H75" s="150" t="str">
        <f>IF([1]Пассив!H12="(","(","")</f>
        <v/>
      </c>
      <c r="I75" s="151">
        <f>Пассив!I12</f>
        <v>0</v>
      </c>
      <c r="J75" s="152" t="str">
        <f>IF(H75="(",")","")</f>
        <v/>
      </c>
      <c r="K75" s="150" t="str">
        <f>IF([1]Пассив!K12="(","(","")</f>
        <v/>
      </c>
      <c r="L75" s="151">
        <f>Пассив!L12</f>
        <v>0</v>
      </c>
      <c r="M75" s="190" t="str">
        <f>IF(K75="(",")","")</f>
        <v/>
      </c>
      <c r="N75" s="124"/>
    </row>
    <row r="76" spans="1:14">
      <c r="A76" s="118"/>
      <c r="B76" s="169" t="s">
        <v>259</v>
      </c>
      <c r="C76" s="191"/>
      <c r="D76" s="169" t="s">
        <v>260</v>
      </c>
      <c r="E76" s="141"/>
      <c r="F76" s="139"/>
      <c r="G76" s="140"/>
      <c r="H76" s="141"/>
      <c r="I76" s="139"/>
      <c r="J76" s="140"/>
      <c r="K76" s="141"/>
      <c r="L76" s="139"/>
      <c r="M76" s="192"/>
      <c r="N76" s="124"/>
    </row>
    <row r="77" spans="1:14">
      <c r="A77" s="118"/>
      <c r="B77" s="193"/>
      <c r="C77" s="194"/>
      <c r="D77" s="195"/>
      <c r="E77" s="195"/>
      <c r="F77" s="196"/>
      <c r="G77" s="196"/>
      <c r="H77" s="195"/>
      <c r="I77" s="196"/>
      <c r="J77" s="196"/>
      <c r="K77" s="196"/>
      <c r="L77" s="196"/>
      <c r="M77" s="197"/>
      <c r="N77" s="124"/>
    </row>
    <row r="78" spans="1:14" ht="33.75">
      <c r="A78" s="118"/>
      <c r="B78" s="169" t="s">
        <v>261</v>
      </c>
      <c r="C78" s="189" t="s">
        <v>262</v>
      </c>
      <c r="D78" s="169"/>
      <c r="E78" s="150" t="str">
        <f>IF([1]Пассив!E13="(","(","")</f>
        <v/>
      </c>
      <c r="F78" s="151">
        <f>Пассив!F13</f>
        <v>312</v>
      </c>
      <c r="G78" s="152" t="str">
        <f>IF(E78="(",")","")</f>
        <v/>
      </c>
      <c r="H78" s="150" t="str">
        <f>IF([1]Пассив!H13="(","(","")</f>
        <v/>
      </c>
      <c r="I78" s="151">
        <f>Пассив!I13</f>
        <v>0</v>
      </c>
      <c r="J78" s="152" t="str">
        <f>IF(H78="(",")","")</f>
        <v/>
      </c>
      <c r="K78" s="150" t="str">
        <f>IF([1]Пассив!K13="(","(","")</f>
        <v/>
      </c>
      <c r="L78" s="151">
        <f>Пассив!L13</f>
        <v>0</v>
      </c>
      <c r="M78" s="190" t="str">
        <f>IF(K78="(",")","")</f>
        <v/>
      </c>
      <c r="N78" s="124"/>
    </row>
    <row r="79" spans="1:14">
      <c r="A79" s="118"/>
      <c r="B79" s="169" t="s">
        <v>263</v>
      </c>
      <c r="C79" s="191" t="s">
        <v>264</v>
      </c>
      <c r="D79" s="169" t="s">
        <v>265</v>
      </c>
      <c r="E79" s="141" t="s">
        <v>144</v>
      </c>
      <c r="F79" s="139">
        <v>312</v>
      </c>
      <c r="G79" s="140" t="s">
        <v>145</v>
      </c>
      <c r="H79" s="141"/>
      <c r="I79" s="139"/>
      <c r="J79" s="140"/>
      <c r="K79" s="141"/>
      <c r="L79" s="139"/>
      <c r="M79" s="192"/>
      <c r="N79" s="124"/>
    </row>
    <row r="80" spans="1:14">
      <c r="A80" s="118"/>
      <c r="B80" s="193"/>
      <c r="C80" s="194"/>
      <c r="D80" s="195"/>
      <c r="E80" s="195"/>
      <c r="F80" s="196"/>
      <c r="G80" s="196"/>
      <c r="H80" s="195"/>
      <c r="I80" s="196"/>
      <c r="J80" s="196"/>
      <c r="K80" s="196"/>
      <c r="L80" s="196"/>
      <c r="M80" s="197"/>
      <c r="N80" s="124"/>
    </row>
    <row r="81" spans="1:14" ht="22.5">
      <c r="A81" s="118"/>
      <c r="B81" s="169" t="s">
        <v>266</v>
      </c>
      <c r="C81" s="198" t="s">
        <v>267</v>
      </c>
      <c r="D81" s="199"/>
      <c r="E81" s="150" t="str">
        <f ca="1">IF((SUMIF(OFFSET(SUM_1375_1,0,-1),"",SUM_1375_1)-SUMIF(OFFSET(SUM_1375_1,0,-1),"(",SUM_1375_1))&lt;0,"(","")</f>
        <v/>
      </c>
      <c r="F81" s="151">
        <v>0</v>
      </c>
      <c r="G81" s="152" t="str">
        <f ca="1">IF(E81="(",")","")</f>
        <v/>
      </c>
      <c r="H81" s="150" t="str">
        <f ca="1">IF((SUMIF(OFFSET(SUM_1375_2,0,-1),"",SUM_1375_2)-SUMIF(OFFSET(SUM_1375_2,0,-1),"(",SUM_1375_2))&lt;0,"(","")</f>
        <v/>
      </c>
      <c r="I81" s="151">
        <v>0</v>
      </c>
      <c r="J81" s="152" t="str">
        <f ca="1">IF(H81="(",")","")</f>
        <v/>
      </c>
      <c r="K81" s="150" t="str">
        <f ca="1">IF((SUMIF(OFFSET(SUM_1375_3,0,-1),"",SUM_1375_3)-SUMIF(OFFSET(SUM_1375_3,0,-1),"(",SUM_1375_3))&lt;0,"(","")</f>
        <v/>
      </c>
      <c r="L81" s="151">
        <v>0</v>
      </c>
      <c r="M81" s="190" t="str">
        <f ca="1">IF(K81="(",")","")</f>
        <v/>
      </c>
      <c r="N81" s="124"/>
    </row>
    <row r="82" spans="1:14">
      <c r="A82" s="118"/>
      <c r="B82" s="169" t="s">
        <v>268</v>
      </c>
      <c r="C82" s="191"/>
      <c r="D82" s="199">
        <v>13751</v>
      </c>
      <c r="E82" s="141"/>
      <c r="F82" s="139"/>
      <c r="G82" s="140"/>
      <c r="H82" s="141"/>
      <c r="I82" s="139"/>
      <c r="J82" s="140"/>
      <c r="K82" s="141"/>
      <c r="L82" s="139"/>
      <c r="M82" s="192"/>
      <c r="N82" s="124"/>
    </row>
    <row r="83" spans="1:14">
      <c r="A83" s="118"/>
      <c r="B83" s="193"/>
      <c r="C83" s="194"/>
      <c r="D83" s="200"/>
      <c r="E83" s="195"/>
      <c r="F83" s="196"/>
      <c r="G83" s="196"/>
      <c r="H83" s="195"/>
      <c r="I83" s="196"/>
      <c r="J83" s="196"/>
      <c r="K83" s="196"/>
      <c r="L83" s="196"/>
      <c r="M83" s="197"/>
      <c r="N83" s="124"/>
    </row>
    <row r="84" spans="1:14" ht="22.5">
      <c r="A84" s="118"/>
      <c r="B84" s="169" t="s">
        <v>269</v>
      </c>
      <c r="C84" s="189" t="s">
        <v>270</v>
      </c>
      <c r="D84" s="169"/>
      <c r="E84" s="150" t="str">
        <f>IF([1]Пассив!E16="(","(","")</f>
        <v/>
      </c>
      <c r="F84" s="151">
        <f>Пассив!F16</f>
        <v>0</v>
      </c>
      <c r="G84" s="152" t="str">
        <f>IF(E84="(",")","")</f>
        <v/>
      </c>
      <c r="H84" s="150" t="str">
        <f>IF([1]Пассив!H16="(","(","")</f>
        <v/>
      </c>
      <c r="I84" s="151">
        <f>Пассив!I16</f>
        <v>0</v>
      </c>
      <c r="J84" s="152" t="str">
        <f>IF(H84="(",")","")</f>
        <v/>
      </c>
      <c r="K84" s="150" t="str">
        <f>IF([1]Пассив!K16="(","(","")</f>
        <v/>
      </c>
      <c r="L84" s="151">
        <f>Пассив!L16</f>
        <v>0</v>
      </c>
      <c r="M84" s="190" t="str">
        <f>IF(K84="(",")","")</f>
        <v/>
      </c>
      <c r="N84" s="124"/>
    </row>
    <row r="85" spans="1:14">
      <c r="A85" s="118"/>
      <c r="B85" s="169" t="s">
        <v>271</v>
      </c>
      <c r="C85" s="191"/>
      <c r="D85" s="169" t="s">
        <v>272</v>
      </c>
      <c r="E85" s="141"/>
      <c r="F85" s="139"/>
      <c r="G85" s="140"/>
      <c r="H85" s="141"/>
      <c r="I85" s="139"/>
      <c r="J85" s="140"/>
      <c r="K85" s="141"/>
      <c r="L85" s="139"/>
      <c r="M85" s="192"/>
      <c r="N85" s="124"/>
    </row>
    <row r="86" spans="1:14">
      <c r="A86" s="118"/>
      <c r="B86" s="193"/>
      <c r="C86" s="194"/>
      <c r="D86" s="195"/>
      <c r="E86" s="195"/>
      <c r="F86" s="196"/>
      <c r="G86" s="196"/>
      <c r="H86" s="195"/>
      <c r="I86" s="196"/>
      <c r="J86" s="196"/>
      <c r="K86" s="196"/>
      <c r="L86" s="196"/>
      <c r="M86" s="197"/>
      <c r="N86" s="124"/>
    </row>
    <row r="87" spans="1:14" ht="22.5">
      <c r="A87" s="118"/>
      <c r="B87" s="169" t="s">
        <v>273</v>
      </c>
      <c r="C87" s="189" t="s">
        <v>274</v>
      </c>
      <c r="D87" s="169"/>
      <c r="E87" s="150" t="str">
        <f>IF([1]Пассив!E17="(","(","")</f>
        <v/>
      </c>
      <c r="F87" s="151">
        <f>Пассив!F17</f>
        <v>0</v>
      </c>
      <c r="G87" s="152" t="str">
        <f>IF(E87="(",")","")</f>
        <v/>
      </c>
      <c r="H87" s="150" t="str">
        <f>IF([1]Пассив!H17="(","(","")</f>
        <v/>
      </c>
      <c r="I87" s="151">
        <f>Пассив!I17</f>
        <v>0</v>
      </c>
      <c r="J87" s="152" t="str">
        <f>IF(H87="(",")","")</f>
        <v/>
      </c>
      <c r="K87" s="150" t="str">
        <f>IF([1]Пассив!K17="(","(","")</f>
        <v/>
      </c>
      <c r="L87" s="151">
        <f>Пассив!L17</f>
        <v>0</v>
      </c>
      <c r="M87" s="190" t="str">
        <f>IF(K87="(",")","")</f>
        <v/>
      </c>
      <c r="N87" s="124"/>
    </row>
    <row r="88" spans="1:14">
      <c r="A88" s="118"/>
      <c r="B88" s="169" t="s">
        <v>275</v>
      </c>
      <c r="C88" s="191"/>
      <c r="D88" s="169" t="s">
        <v>276</v>
      </c>
      <c r="E88" s="141"/>
      <c r="F88" s="139"/>
      <c r="G88" s="140"/>
      <c r="H88" s="141"/>
      <c r="I88" s="139"/>
      <c r="J88" s="140"/>
      <c r="K88" s="141"/>
      <c r="L88" s="139"/>
      <c r="M88" s="192"/>
      <c r="N88" s="124"/>
    </row>
    <row r="89" spans="1:14">
      <c r="A89" s="118"/>
      <c r="B89" s="193"/>
      <c r="C89" s="194"/>
      <c r="D89" s="195"/>
      <c r="E89" s="195"/>
      <c r="F89" s="196"/>
      <c r="G89" s="196"/>
      <c r="H89" s="195"/>
      <c r="I89" s="196"/>
      <c r="J89" s="196"/>
      <c r="K89" s="196"/>
      <c r="L89" s="196"/>
      <c r="M89" s="197"/>
      <c r="N89" s="124"/>
    </row>
    <row r="90" spans="1:14" ht="22.5">
      <c r="A90" s="118"/>
      <c r="B90" s="169" t="s">
        <v>277</v>
      </c>
      <c r="C90" s="189" t="s">
        <v>278</v>
      </c>
      <c r="D90" s="169"/>
      <c r="E90" s="150" t="str">
        <f>IF([1]Пассив!E18="(","(","")</f>
        <v/>
      </c>
      <c r="F90" s="151">
        <f>Пассив!F18</f>
        <v>0</v>
      </c>
      <c r="G90" s="152" t="str">
        <f>IF(E90="(",")","")</f>
        <v/>
      </c>
      <c r="H90" s="150" t="str">
        <f>IF([1]Пассив!H18="(","(","")</f>
        <v/>
      </c>
      <c r="I90" s="151">
        <f>Пассив!I18</f>
        <v>0</v>
      </c>
      <c r="J90" s="152" t="str">
        <f>IF(H90="(",")","")</f>
        <v/>
      </c>
      <c r="K90" s="150" t="str">
        <f>IF([1]Пассив!K18="(","(","")</f>
        <v/>
      </c>
      <c r="L90" s="151">
        <f>Пассив!L18</f>
        <v>0</v>
      </c>
      <c r="M90" s="190" t="str">
        <f>IF(K90="(",")","")</f>
        <v/>
      </c>
      <c r="N90" s="124"/>
    </row>
    <row r="91" spans="1:14">
      <c r="A91" s="118"/>
      <c r="B91" s="169" t="s">
        <v>279</v>
      </c>
      <c r="C91" s="191"/>
      <c r="D91" s="169" t="s">
        <v>280</v>
      </c>
      <c r="E91" s="141"/>
      <c r="F91" s="139"/>
      <c r="G91" s="140"/>
      <c r="H91" s="141"/>
      <c r="I91" s="139"/>
      <c r="J91" s="140"/>
      <c r="K91" s="141"/>
      <c r="L91" s="139"/>
      <c r="M91" s="192"/>
      <c r="N91" s="124"/>
    </row>
    <row r="92" spans="1:14">
      <c r="A92" s="118"/>
      <c r="B92" s="193"/>
      <c r="C92" s="194"/>
      <c r="D92" s="195"/>
      <c r="E92" s="195"/>
      <c r="F92" s="196"/>
      <c r="G92" s="196"/>
      <c r="H92" s="195"/>
      <c r="I92" s="196"/>
      <c r="J92" s="196"/>
      <c r="K92" s="196"/>
      <c r="L92" s="196"/>
      <c r="M92" s="197"/>
      <c r="N92" s="124"/>
    </row>
    <row r="93" spans="1:14" ht="22.5">
      <c r="A93" s="118"/>
      <c r="B93" s="169" t="s">
        <v>281</v>
      </c>
      <c r="C93" s="198" t="s">
        <v>282</v>
      </c>
      <c r="D93" s="199"/>
      <c r="E93" s="150" t="str">
        <f ca="1">IF((SUMIF(OFFSET(SUM_1435_1,0,-1),"",SUM_1435_1)-SUMIF(OFFSET(SUM_1435_1,0,-1),"(",SUM_1435_1))&lt;0,"(","")</f>
        <v/>
      </c>
      <c r="F93" s="151">
        <v>0</v>
      </c>
      <c r="G93" s="152" t="str">
        <f ca="1">IF(E93="(",")","")</f>
        <v/>
      </c>
      <c r="H93" s="150" t="str">
        <f ca="1">IF((SUMIF(OFFSET(SUM_1435_2,0,-1),"",SUM_1435_2)-SUMIF(OFFSET(SUM_1435_2,0,-1),"(",SUM_1435_2))&lt;0,"(","")</f>
        <v/>
      </c>
      <c r="I93" s="151">
        <v>0</v>
      </c>
      <c r="J93" s="152" t="str">
        <f ca="1">IF(H93="(",")","")</f>
        <v/>
      </c>
      <c r="K93" s="150" t="str">
        <f ca="1">IF((SUMIF(OFFSET(SUM_1435_3,0,-1),"",SUM_1435_3)-SUMIF(OFFSET(SUM_1435_3,0,-1),"(",SUM_1435_3))&lt;0,"(","")</f>
        <v/>
      </c>
      <c r="L93" s="151">
        <v>0</v>
      </c>
      <c r="M93" s="190" t="str">
        <f ca="1">IF(K93="(",")","")</f>
        <v/>
      </c>
      <c r="N93" s="124"/>
    </row>
    <row r="94" spans="1:14">
      <c r="A94" s="118"/>
      <c r="B94" s="169" t="s">
        <v>283</v>
      </c>
      <c r="C94" s="191"/>
      <c r="D94" s="199">
        <v>14351</v>
      </c>
      <c r="E94" s="141"/>
      <c r="F94" s="139"/>
      <c r="G94" s="140"/>
      <c r="H94" s="141"/>
      <c r="I94" s="139"/>
      <c r="J94" s="140"/>
      <c r="K94" s="141"/>
      <c r="L94" s="139"/>
      <c r="M94" s="192"/>
      <c r="N94" s="124"/>
    </row>
    <row r="95" spans="1:14">
      <c r="A95" s="118"/>
      <c r="B95" s="193"/>
      <c r="C95" s="194"/>
      <c r="D95" s="200"/>
      <c r="E95" s="195"/>
      <c r="F95" s="196"/>
      <c r="G95" s="196"/>
      <c r="H95" s="195"/>
      <c r="I95" s="196"/>
      <c r="J95" s="196"/>
      <c r="K95" s="196"/>
      <c r="L95" s="196"/>
      <c r="M95" s="197"/>
      <c r="N95" s="124"/>
    </row>
    <row r="96" spans="1:14" ht="22.5">
      <c r="A96" s="118"/>
      <c r="B96" s="169" t="s">
        <v>284</v>
      </c>
      <c r="C96" s="189" t="s">
        <v>285</v>
      </c>
      <c r="D96" s="169"/>
      <c r="E96" s="150" t="str">
        <f>IF([1]Пассив!E19="(","(","")</f>
        <v/>
      </c>
      <c r="F96" s="151">
        <f>Пассив!F19</f>
        <v>0</v>
      </c>
      <c r="G96" s="152" t="str">
        <f>IF(E96="(",")","")</f>
        <v/>
      </c>
      <c r="H96" s="150" t="str">
        <f>IF([1]Пассив!H19="(","(","")</f>
        <v>(</v>
      </c>
      <c r="I96" s="151">
        <f>Пассив!I19</f>
        <v>0</v>
      </c>
      <c r="J96" s="152" t="str">
        <f>IF(H96="(",")","")</f>
        <v>)</v>
      </c>
      <c r="K96" s="150" t="str">
        <f>IF([1]Пассив!K19="(","(","")</f>
        <v/>
      </c>
      <c r="L96" s="151">
        <f>Пассив!L19</f>
        <v>0</v>
      </c>
      <c r="M96" s="190" t="str">
        <f>IF(K96="(",")","")</f>
        <v/>
      </c>
      <c r="N96" s="124"/>
    </row>
    <row r="97" spans="1:14">
      <c r="A97" s="118"/>
      <c r="B97" s="169" t="s">
        <v>286</v>
      </c>
      <c r="C97" s="191"/>
      <c r="D97" s="169" t="s">
        <v>287</v>
      </c>
      <c r="E97" s="141"/>
      <c r="F97" s="139"/>
      <c r="G97" s="140"/>
      <c r="H97" s="141"/>
      <c r="I97" s="139"/>
      <c r="J97" s="140"/>
      <c r="K97" s="141"/>
      <c r="L97" s="139"/>
      <c r="M97" s="192"/>
      <c r="N97" s="124"/>
    </row>
    <row r="98" spans="1:14">
      <c r="A98" s="118"/>
      <c r="B98" s="193"/>
      <c r="C98" s="194"/>
      <c r="D98" s="195"/>
      <c r="E98" s="195"/>
      <c r="F98" s="196"/>
      <c r="G98" s="196"/>
      <c r="H98" s="195"/>
      <c r="I98" s="196"/>
      <c r="J98" s="196"/>
      <c r="K98" s="196"/>
      <c r="L98" s="196"/>
      <c r="M98" s="197"/>
      <c r="N98" s="124"/>
    </row>
    <row r="99" spans="1:14" ht="22.5">
      <c r="A99" s="118"/>
      <c r="B99" s="169" t="s">
        <v>288</v>
      </c>
      <c r="C99" s="189" t="s">
        <v>289</v>
      </c>
      <c r="D99" s="169"/>
      <c r="E99" s="150" t="str">
        <f>IF([1]Пассив!E22="(","(","")</f>
        <v/>
      </c>
      <c r="F99" s="151">
        <f>Пассив!F22</f>
        <v>0</v>
      </c>
      <c r="G99" s="152" t="str">
        <f>IF(E99="(",")","")</f>
        <v/>
      </c>
      <c r="H99" s="150" t="str">
        <f>IF([1]Пассив!H22="(","(","")</f>
        <v/>
      </c>
      <c r="I99" s="151">
        <f>Пассив!I22</f>
        <v>0</v>
      </c>
      <c r="J99" s="152" t="str">
        <f>IF(H99="(",")","")</f>
        <v/>
      </c>
      <c r="K99" s="150" t="str">
        <f>IF([1]Пассив!K22="(","(","")</f>
        <v/>
      </c>
      <c r="L99" s="151">
        <f>Пассив!L22</f>
        <v>0</v>
      </c>
      <c r="M99" s="190" t="str">
        <f>IF(K99="(",")","")</f>
        <v/>
      </c>
      <c r="N99" s="124"/>
    </row>
    <row r="100" spans="1:14">
      <c r="A100" s="118"/>
      <c r="B100" s="169" t="s">
        <v>290</v>
      </c>
      <c r="C100" s="191"/>
      <c r="D100" s="169" t="s">
        <v>291</v>
      </c>
      <c r="E100" s="141"/>
      <c r="F100" s="139"/>
      <c r="G100" s="140"/>
      <c r="H100" s="141"/>
      <c r="I100" s="139"/>
      <c r="J100" s="140"/>
      <c r="K100" s="141"/>
      <c r="L100" s="139"/>
      <c r="M100" s="192"/>
      <c r="N100" s="124"/>
    </row>
    <row r="101" spans="1:14">
      <c r="A101" s="118"/>
      <c r="B101" s="193"/>
      <c r="C101" s="194"/>
      <c r="D101" s="195"/>
      <c r="E101" s="195"/>
      <c r="F101" s="196"/>
      <c r="G101" s="196"/>
      <c r="H101" s="195"/>
      <c r="I101" s="196"/>
      <c r="J101" s="196"/>
      <c r="K101" s="196"/>
      <c r="L101" s="196"/>
      <c r="M101" s="197"/>
      <c r="N101" s="124"/>
    </row>
    <row r="102" spans="1:14" ht="22.5">
      <c r="A102" s="118"/>
      <c r="B102" s="169" t="s">
        <v>292</v>
      </c>
      <c r="C102" s="189" t="s">
        <v>293</v>
      </c>
      <c r="D102" s="169"/>
      <c r="E102" s="150" t="str">
        <f>IF([1]Пассив!E23="(","(","")</f>
        <v/>
      </c>
      <c r="F102" s="151">
        <f>Пассив!F23</f>
        <v>7132</v>
      </c>
      <c r="G102" s="152" t="str">
        <f>IF(E102="(",")","")</f>
        <v/>
      </c>
      <c r="H102" s="150" t="str">
        <f>IF([1]Пассив!H23="(","(","")</f>
        <v/>
      </c>
      <c r="I102" s="151">
        <f>Пассив!I23</f>
        <v>0</v>
      </c>
      <c r="J102" s="152" t="str">
        <f>IF(H102="(",")","")</f>
        <v/>
      </c>
      <c r="K102" s="150" t="str">
        <f>IF([1]Пассив!K23="(","(","")</f>
        <v/>
      </c>
      <c r="L102" s="151">
        <f>Пассив!L23</f>
        <v>0</v>
      </c>
      <c r="M102" s="190" t="str">
        <f>IF(K102="(",")","")</f>
        <v/>
      </c>
      <c r="N102" s="124"/>
    </row>
    <row r="103" spans="1:14">
      <c r="A103" s="118"/>
      <c r="B103" s="169" t="s">
        <v>294</v>
      </c>
      <c r="C103" s="191" t="s">
        <v>295</v>
      </c>
      <c r="D103" s="169" t="s">
        <v>296</v>
      </c>
      <c r="E103" s="141"/>
      <c r="F103" s="139">
        <v>5755</v>
      </c>
      <c r="G103" s="140"/>
      <c r="H103" s="141"/>
      <c r="I103" s="139"/>
      <c r="J103" s="140"/>
      <c r="K103" s="141"/>
      <c r="L103" s="139"/>
      <c r="M103" s="192"/>
      <c r="N103" s="124"/>
    </row>
    <row r="104" spans="1:14">
      <c r="A104" s="201"/>
      <c r="B104" s="169" t="s">
        <v>297</v>
      </c>
      <c r="C104" s="191" t="s">
        <v>298</v>
      </c>
      <c r="D104" s="169" t="s">
        <v>299</v>
      </c>
      <c r="E104" s="141"/>
      <c r="F104" s="139">
        <v>234</v>
      </c>
      <c r="G104" s="140"/>
      <c r="H104" s="141"/>
      <c r="I104" s="139"/>
      <c r="J104" s="140"/>
      <c r="K104" s="141"/>
      <c r="L104" s="139"/>
      <c r="M104" s="192"/>
      <c r="N104" s="124"/>
    </row>
    <row r="105" spans="1:14">
      <c r="A105" s="201"/>
      <c r="B105" s="169" t="s">
        <v>300</v>
      </c>
      <c r="C105" s="191" t="s">
        <v>301</v>
      </c>
      <c r="D105" s="169" t="s">
        <v>302</v>
      </c>
      <c r="E105" s="141"/>
      <c r="F105" s="139">
        <v>437</v>
      </c>
      <c r="G105" s="140"/>
      <c r="H105" s="141"/>
      <c r="I105" s="139"/>
      <c r="J105" s="140"/>
      <c r="K105" s="141"/>
      <c r="L105" s="139"/>
      <c r="M105" s="192"/>
      <c r="N105" s="124"/>
    </row>
    <row r="106" spans="1:14">
      <c r="A106" s="201"/>
      <c r="B106" s="169" t="s">
        <v>303</v>
      </c>
      <c r="C106" s="191" t="s">
        <v>304</v>
      </c>
      <c r="D106" s="169" t="s">
        <v>305</v>
      </c>
      <c r="E106" s="141"/>
      <c r="F106" s="139">
        <v>706</v>
      </c>
      <c r="G106" s="140"/>
      <c r="H106" s="141"/>
      <c r="I106" s="139"/>
      <c r="J106" s="140"/>
      <c r="K106" s="141"/>
      <c r="L106" s="139"/>
      <c r="M106" s="192"/>
      <c r="N106" s="124"/>
    </row>
    <row r="107" spans="1:14">
      <c r="A107" s="118"/>
      <c r="B107" s="193"/>
      <c r="C107" s="194"/>
      <c r="D107" s="195"/>
      <c r="E107" s="195"/>
      <c r="F107" s="196"/>
      <c r="G107" s="196"/>
      <c r="H107" s="195"/>
      <c r="I107" s="196"/>
      <c r="J107" s="196"/>
      <c r="K107" s="196"/>
      <c r="L107" s="196"/>
      <c r="M107" s="197"/>
      <c r="N107" s="124"/>
    </row>
    <row r="108" spans="1:14" ht="22.5">
      <c r="A108" s="118"/>
      <c r="B108" s="169" t="s">
        <v>306</v>
      </c>
      <c r="C108" s="189" t="s">
        <v>307</v>
      </c>
      <c r="D108" s="169"/>
      <c r="E108" s="150" t="str">
        <f>IF([1]Пассив!E24="(","(","")</f>
        <v/>
      </c>
      <c r="F108" s="151">
        <f>Пассив!F24</f>
        <v>0</v>
      </c>
      <c r="G108" s="152" t="str">
        <f>IF(E108="(",")","")</f>
        <v/>
      </c>
      <c r="H108" s="150" t="str">
        <f>IF([1]Пассив!H24="(","(","")</f>
        <v/>
      </c>
      <c r="I108" s="151">
        <f>Пассив!I24</f>
        <v>0</v>
      </c>
      <c r="J108" s="152" t="str">
        <f>IF(H108="(",")","")</f>
        <v/>
      </c>
      <c r="K108" s="150" t="str">
        <f>IF([1]Пассив!K24="(","(","")</f>
        <v/>
      </c>
      <c r="L108" s="151">
        <f>Пассив!L24</f>
        <v>0</v>
      </c>
      <c r="M108" s="190" t="str">
        <f>IF(K108="(",")","")</f>
        <v/>
      </c>
      <c r="N108" s="124"/>
    </row>
    <row r="109" spans="1:14">
      <c r="A109" s="118"/>
      <c r="B109" s="169" t="s">
        <v>308</v>
      </c>
      <c r="C109" s="191"/>
      <c r="D109" s="169" t="s">
        <v>309</v>
      </c>
      <c r="E109" s="141"/>
      <c r="F109" s="139"/>
      <c r="G109" s="140"/>
      <c r="H109" s="141"/>
      <c r="I109" s="139"/>
      <c r="J109" s="140"/>
      <c r="K109" s="141"/>
      <c r="L109" s="139"/>
      <c r="M109" s="192"/>
      <c r="N109" s="124"/>
    </row>
    <row r="110" spans="1:14">
      <c r="A110" s="118"/>
      <c r="B110" s="193"/>
      <c r="C110" s="194"/>
      <c r="D110" s="195"/>
      <c r="E110" s="195"/>
      <c r="F110" s="196"/>
      <c r="G110" s="196"/>
      <c r="H110" s="195"/>
      <c r="I110" s="196"/>
      <c r="J110" s="196"/>
      <c r="K110" s="196"/>
      <c r="L110" s="196"/>
      <c r="M110" s="197"/>
      <c r="N110" s="124"/>
    </row>
    <row r="111" spans="1:14" ht="22.5">
      <c r="A111" s="118"/>
      <c r="B111" s="169" t="s">
        <v>310</v>
      </c>
      <c r="C111" s="189" t="s">
        <v>311</v>
      </c>
      <c r="D111" s="169"/>
      <c r="E111" s="150" t="str">
        <f>IF([1]Пассив!E25="(","(","")</f>
        <v/>
      </c>
      <c r="F111" s="151">
        <f>Пассив!F25</f>
        <v>0</v>
      </c>
      <c r="G111" s="152" t="str">
        <f>IF(E111="(",")","")</f>
        <v/>
      </c>
      <c r="H111" s="150" t="str">
        <f>IF([1]Пассив!H25="(","(","")</f>
        <v/>
      </c>
      <c r="I111" s="151">
        <f>Пассив!I25</f>
        <v>0</v>
      </c>
      <c r="J111" s="152" t="str">
        <f>IF(H111="(",")","")</f>
        <v/>
      </c>
      <c r="K111" s="150" t="str">
        <f>IF([1]Пассив!K25="(","(","")</f>
        <v/>
      </c>
      <c r="L111" s="151">
        <f>Пассив!L25</f>
        <v>0</v>
      </c>
      <c r="M111" s="190" t="str">
        <f>IF(K111="(",")","")</f>
        <v/>
      </c>
      <c r="N111" s="124"/>
    </row>
    <row r="112" spans="1:14">
      <c r="A112" s="118"/>
      <c r="B112" s="169" t="s">
        <v>312</v>
      </c>
      <c r="C112" s="191"/>
      <c r="D112" s="169" t="s">
        <v>313</v>
      </c>
      <c r="E112" s="141"/>
      <c r="F112" s="139"/>
      <c r="G112" s="140"/>
      <c r="H112" s="141"/>
      <c r="I112" s="139"/>
      <c r="J112" s="140"/>
      <c r="K112" s="141"/>
      <c r="L112" s="139"/>
      <c r="M112" s="192"/>
      <c r="N112" s="124"/>
    </row>
    <row r="113" spans="1:14">
      <c r="A113" s="118"/>
      <c r="B113" s="193"/>
      <c r="C113" s="194"/>
      <c r="D113" s="195"/>
      <c r="E113" s="195"/>
      <c r="F113" s="196"/>
      <c r="G113" s="196"/>
      <c r="H113" s="195"/>
      <c r="I113" s="196"/>
      <c r="J113" s="196"/>
      <c r="K113" s="196"/>
      <c r="L113" s="196"/>
      <c r="M113" s="197"/>
      <c r="N113" s="124"/>
    </row>
    <row r="114" spans="1:14" ht="22.5">
      <c r="A114" s="118"/>
      <c r="B114" s="169" t="s">
        <v>314</v>
      </c>
      <c r="C114" s="198" t="s">
        <v>315</v>
      </c>
      <c r="D114" s="199"/>
      <c r="E114" s="150" t="str">
        <f ca="1">IF((SUMIF(OFFSET(SUM_1545_1,0,-1),"",SUM_1545_1)-SUMIF(OFFSET(SUM_1545_1,0,-1),"(",SUM_1545_1))&lt;0,"(","")</f>
        <v/>
      </c>
      <c r="F114" s="151">
        <v>0</v>
      </c>
      <c r="G114" s="152" t="str">
        <f ca="1">IF(E114="(",")","")</f>
        <v/>
      </c>
      <c r="H114" s="150" t="str">
        <f ca="1">IF((SUMIF(OFFSET(SUM_1545_2,0,-1),"",SUM_1545_2)-SUMIF(OFFSET(SUM_1545_2,0,-1),"(",SUM_1545_2))&lt;0,"(","")</f>
        <v/>
      </c>
      <c r="I114" s="151">
        <v>0</v>
      </c>
      <c r="J114" s="152" t="str">
        <f ca="1">IF(H114="(",")","")</f>
        <v/>
      </c>
      <c r="K114" s="150" t="str">
        <f ca="1">IF((SUMIF(OFFSET(SUM_1545_3,0,-1),"",SUM_1545_3)-SUMIF(OFFSET(SUM_1545_3,0,-1),"(",SUM_1545_3))&lt;0,"(","")</f>
        <v/>
      </c>
      <c r="L114" s="151">
        <v>0</v>
      </c>
      <c r="M114" s="190" t="str">
        <f ca="1">IF(K114="(",")","")</f>
        <v/>
      </c>
      <c r="N114" s="124"/>
    </row>
    <row r="115" spans="1:14">
      <c r="A115" s="118"/>
      <c r="B115" s="169" t="s">
        <v>316</v>
      </c>
      <c r="C115" s="191"/>
      <c r="D115" s="199">
        <v>15451</v>
      </c>
      <c r="E115" s="141"/>
      <c r="F115" s="139"/>
      <c r="G115" s="140"/>
      <c r="H115" s="141"/>
      <c r="I115" s="139"/>
      <c r="J115" s="140"/>
      <c r="K115" s="141"/>
      <c r="L115" s="139"/>
      <c r="M115" s="192"/>
      <c r="N115" s="124"/>
    </row>
    <row r="116" spans="1:14">
      <c r="A116" s="118"/>
      <c r="B116" s="193"/>
      <c r="C116" s="194"/>
      <c r="D116" s="200"/>
      <c r="E116" s="195"/>
      <c r="F116" s="196"/>
      <c r="G116" s="196"/>
      <c r="H116" s="195"/>
      <c r="I116" s="196"/>
      <c r="J116" s="196"/>
      <c r="K116" s="196"/>
      <c r="L116" s="196"/>
      <c r="M116" s="197"/>
      <c r="N116" s="124"/>
    </row>
    <row r="117" spans="1:14" ht="22.5">
      <c r="A117" s="118"/>
      <c r="B117" s="169" t="s">
        <v>317</v>
      </c>
      <c r="C117" s="189" t="s">
        <v>318</v>
      </c>
      <c r="D117" s="169"/>
      <c r="E117" s="150" t="str">
        <f>IF([1]Пассив!E26="(","(","")</f>
        <v/>
      </c>
      <c r="F117" s="151">
        <f>Пассив!F26</f>
        <v>14994</v>
      </c>
      <c r="G117" s="152" t="str">
        <f>IF(E117="(",")","")</f>
        <v/>
      </c>
      <c r="H117" s="150" t="str">
        <f ca="1">IF([1]Пассив!H26="(","(","")</f>
        <v/>
      </c>
      <c r="I117" s="151">
        <f>Пассив!I26</f>
        <v>0</v>
      </c>
      <c r="J117" s="152" t="str">
        <f ca="1">IF(H117="(",")","")</f>
        <v/>
      </c>
      <c r="K117" s="150" t="str">
        <f ca="1">IF([1]Пассив!K26="(","(","")</f>
        <v/>
      </c>
      <c r="L117" s="151">
        <f>Пассив!L26</f>
        <v>0</v>
      </c>
      <c r="M117" s="190" t="str">
        <f ca="1">IF(K117="(",")","")</f>
        <v/>
      </c>
      <c r="N117" s="124"/>
    </row>
    <row r="118" spans="1:14">
      <c r="A118" s="118"/>
      <c r="B118" s="169" t="s">
        <v>319</v>
      </c>
      <c r="C118" s="191" t="s">
        <v>320</v>
      </c>
      <c r="D118" s="169" t="s">
        <v>321</v>
      </c>
      <c r="E118" s="141"/>
      <c r="F118" s="139">
        <v>14994</v>
      </c>
      <c r="G118" s="140"/>
      <c r="H118" s="141"/>
      <c r="I118" s="139"/>
      <c r="J118" s="140"/>
      <c r="K118" s="141"/>
      <c r="L118" s="139"/>
      <c r="M118" s="192"/>
      <c r="N118" s="124"/>
    </row>
    <row r="119" spans="1:14" ht="15.75" thickBot="1">
      <c r="A119" s="118"/>
      <c r="B119" s="202"/>
      <c r="C119" s="203"/>
      <c r="D119" s="204"/>
      <c r="E119" s="204"/>
      <c r="F119" s="205"/>
      <c r="G119" s="205"/>
      <c r="H119" s="204"/>
      <c r="I119" s="205"/>
      <c r="J119" s="205"/>
      <c r="K119" s="205"/>
      <c r="L119" s="205"/>
      <c r="M119" s="206"/>
      <c r="N119" s="124"/>
    </row>
    <row r="120" spans="1:14" ht="15.75" thickBot="1">
      <c r="A120" s="164"/>
      <c r="B120" s="165"/>
      <c r="C120" s="165"/>
      <c r="D120" s="165"/>
      <c r="E120" s="165"/>
      <c r="F120" s="165"/>
      <c r="G120" s="165"/>
      <c r="H120" s="165"/>
      <c r="I120" s="165"/>
      <c r="J120" s="165"/>
      <c r="K120" s="165"/>
      <c r="L120" s="165"/>
      <c r="M120" s="165"/>
      <c r="N120" s="166"/>
    </row>
  </sheetData>
  <mergeCells count="7">
    <mergeCell ref="A2:N2"/>
    <mergeCell ref="E5:G5"/>
    <mergeCell ref="H5:J5"/>
    <mergeCell ref="K5:M5"/>
    <mergeCell ref="E6:G6"/>
    <mergeCell ref="H6:J6"/>
    <mergeCell ref="K6:M6"/>
  </mergeCells>
  <dataValidations count="6">
    <dataValidation type="list" allowBlank="1" showDropDown="1" showInputMessage="1" showErrorMessage="1" errorTitle="Внимание" error="Возможен ввод только символа '('!" sqref="H118 E118 K118 E94 K94 H94 K85 H85 E85 K79 H79 E79 E70 K70 H70 K73 H73 E67 H61 K61 E61 H67 K67 E73 E55 H51:H52 E51:E52 K51:K52 K55 H55 E38 H38 K38 H32 K32 E32 K29 E29 H29 H23 E23 K23 H17 K17 E17 K11 H11 E11 H8 E8 K8 K14 H14 E14 H20 K20 E20 E26 K26 H26 H35 K35 E35 H48 K48 E48 E41 H41 E44:E45 K44:K45 H44:H45 K41 H58 K58 E58 E76 H76 K76 H82 K82 E82 E91 E88 H88 K88 H91 K91 K103:K106 H103:H106 E103:E106 K100 H100 E100 K97 E97 H97 H115 K115 E115 E109 H109 K109 E112 H112 K112">
      <formula1>"("</formula1>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I118 L118 F118 L94 F94 I94 F85 I85 L85 F79 I79 L79 L70 F70 I70 F73 I73 I67 I64 L64 F61 L61 I61 F64 F67 L67 L73 L55 I51:I52 L51:L52 F51:F52 F55 I55 L38 I38 F38 I32 F32 L32 F29 L29 I29 I23 L23 F23 L17 I17 F17 F11 I11 L11 I8 L8 F8 F14 I14 L14 I20 F20 L20 L26 F26 I26 I35 F35 L35 I48 F48 L48 F41 L41 I41 L44:L45 F44:F45 I44:I45 I58 F58 L58 L76 I76 F76 I82 F82 L82 L91 L88 I88 F88 I91 F91 F103:F106 I103:I106 L103:L106 F100 I100 L100 F97 L97 I97 I115 F115 L115 L109 I109 F109 L112 I112 F112">
      <formula1>0</formula1>
      <formula2>9.99999999999999E+23</formula2>
    </dataValidation>
    <dataValidation allowBlank="1" showInputMessage="1" sqref="C118 C94 C85 C79 C70 C67 C64 C61 C73 C55 C51:C52 C38 C32 C29 C23 C17 C11 C8 C14 C20 C26 C35 C48 C44:C45 C41 C58 C76 C82 C88 C91 C103:C106 C100 C97 C115 C109 C112"/>
    <dataValidation type="decimal" allowBlank="1" showInputMessage="1" showErrorMessage="1" sqref="F117 I117 L117 F84 I84 L84 F78 I78 L78 L63 F69 I69 L69 F72 I72 L72 I60 F60 I63 F63 L60 L50 F50 I50 L37 F37 I37 L28 F28 I28 I22 F22 L22 I16 L16 F16 I10 F10 L10 F7 I7 L7 L13 I13 F13 L19 I19 F19 F25 L25 I25 L34 I34 F34 L47 I47 F47 F40 I40 L40 F43 I43 L43 I57 F57 L57 L75 I75 F75 F90 I90 I87 F87 L90 L87 L102 L99 F102 I102 L96 F99 I99 I96 F96 I108 F108 I111 F111 L108 L111">
      <formula1>-9.99999999999999E+40</formula1>
      <formula2>9.99999999999999E+22</formula2>
    </dataValidation>
    <dataValidation type="decimal" allowBlank="1" showInputMessage="1" showErrorMessage="1" sqref="I119:M119 F119:G119 I116:M116 F116:G116 I92:M92 F92:G92 F83:G83 I83:M83 F77:G77 I77:M77 I65:M65 F71:G71 I71:M71 F68:G68 F59:G59 I59:M59 I62:M62 F62:G62 F65:G65 I68:M68 F53:G53 F49:G49 I49:M49 I53:M53 F36:G36 I36:M36 F30:G30 I27:M27 I30:M30 F27:G27 F21:G21 I21:M21 F15:G15 I15:M15 F9:G9 I9:M9 I12:M12 F12:G12 F18:G18 I18:M18 I24:M24 F24:G24 F33:G33 I33:M33 F46:G46 I46:M46 I39:M39 F39:G39 F42:G42 I42:M42 I56:M56 F56:G56 F74:G74 I74:M74 I80:M80 F80:G80 F89:G89 I86:M86 F86:G86 I89:M89 F101:G101 I101:M101 I98:M98 F98:G98 F95:G95 I95:M95 I113:M113 F107:G107 I107:M107 I110:M110 F110:G110 F113:G113">
      <formula1>0</formula1>
      <formula2>9.99999999999999E+22</formula2>
    </dataValidation>
    <dataValidation type="textLength" operator="lessThanOrEqual" allowBlank="1" showInputMessage="1" showErrorMessage="1" errorTitle="Ошибка" error="Допускается ввод не более 900 символов!" sqref="D104:D106">
      <formula1>900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49</vt:i4>
      </vt:variant>
    </vt:vector>
  </HeadingPairs>
  <TitlesOfParts>
    <vt:vector size="53" baseType="lpstr">
      <vt:lpstr>Титульный</vt:lpstr>
      <vt:lpstr>Актив</vt:lpstr>
      <vt:lpstr>Пассив</vt:lpstr>
      <vt:lpstr>Расштфровка показателей</vt:lpstr>
      <vt:lpstr>god</vt:lpstr>
      <vt:lpstr>LINE_1100_1</vt:lpstr>
      <vt:lpstr>LINE_1100_2</vt:lpstr>
      <vt:lpstr>LINE_1100_3</vt:lpstr>
      <vt:lpstr>LINE_1200_1</vt:lpstr>
      <vt:lpstr>LINE_1200_2</vt:lpstr>
      <vt:lpstr>LINE_1200_3</vt:lpstr>
      <vt:lpstr>LINE_1300_1</vt:lpstr>
      <vt:lpstr>LINE_1300_2</vt:lpstr>
      <vt:lpstr>LINE_1300_3</vt:lpstr>
      <vt:lpstr>LINE_1400_1</vt:lpstr>
      <vt:lpstr>LINE_1400_2</vt:lpstr>
      <vt:lpstr>LINE_1400_3</vt:lpstr>
      <vt:lpstr>LINE_1500_1</vt:lpstr>
      <vt:lpstr>LINE_1500_2</vt:lpstr>
      <vt:lpstr>LINE_1500_3</vt:lpstr>
      <vt:lpstr>SUM_1100_1</vt:lpstr>
      <vt:lpstr>SUM_1100_2</vt:lpstr>
      <vt:lpstr>SUM_1100_3</vt:lpstr>
      <vt:lpstr>SUM_1165_1</vt:lpstr>
      <vt:lpstr>SUM_1165_2</vt:lpstr>
      <vt:lpstr>SUM_1165_3</vt:lpstr>
      <vt:lpstr>SUM_1200_1</vt:lpstr>
      <vt:lpstr>SUM_1200_2</vt:lpstr>
      <vt:lpstr>SUM_1200_3</vt:lpstr>
      <vt:lpstr>SUM_1255_1</vt:lpstr>
      <vt:lpstr>SUM_1255_2</vt:lpstr>
      <vt:lpstr>SUM_1255_3</vt:lpstr>
      <vt:lpstr>SUM_1300_1</vt:lpstr>
      <vt:lpstr>SUM_1300_2</vt:lpstr>
      <vt:lpstr>SUM_1300_3</vt:lpstr>
      <vt:lpstr>SUM_1320_1</vt:lpstr>
      <vt:lpstr>SUM_1320_2</vt:lpstr>
      <vt:lpstr>SUM_1320_3</vt:lpstr>
      <vt:lpstr>SUM_1375_1</vt:lpstr>
      <vt:lpstr>SUM_1375_2</vt:lpstr>
      <vt:lpstr>SUM_1375_3</vt:lpstr>
      <vt:lpstr>SUM_1400_1</vt:lpstr>
      <vt:lpstr>SUM_1400_2</vt:lpstr>
      <vt:lpstr>SUM_1400_3</vt:lpstr>
      <vt:lpstr>SUM_1435_1</vt:lpstr>
      <vt:lpstr>SUM_1435_2</vt:lpstr>
      <vt:lpstr>SUM_1435_3</vt:lpstr>
      <vt:lpstr>SUM_1500_1</vt:lpstr>
      <vt:lpstr>SUM_1500_2</vt:lpstr>
      <vt:lpstr>SUM_1500_3</vt:lpstr>
      <vt:lpstr>SUM_1545_1</vt:lpstr>
      <vt:lpstr>SUM_1545_2</vt:lpstr>
      <vt:lpstr>SUM_1545_3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2013-05-13T10:19:02Z</dcterms:created>
  <dcterms:modified xsi:type="dcterms:W3CDTF">2013-05-13T11:33:36Z</dcterms:modified>
</cp:coreProperties>
</file>